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5600" windowHeight="11520" firstSheet="6" activeTab="6"/>
  </bookViews>
  <sheets>
    <sheet name="ปกหลัก" sheetId="1" r:id="rId1"/>
    <sheet name="สารบัญ หลัก" sheetId="2" r:id="rId2"/>
    <sheet name="คำชี้แจง" sheetId="3" r:id="rId3"/>
    <sheet name="ปก" sheetId="4" r:id="rId4"/>
    <sheet name="คำนำ" sheetId="5" r:id="rId5"/>
    <sheet name="ตอนที่ 3.1" sheetId="6" r:id="rId6"/>
    <sheet name="ตอนที่ 3.3" sheetId="7" r:id="rId7"/>
    <sheet name="ตอนที่ 3.2" sheetId="8" r:id="rId8"/>
    <sheet name="ตอนที่ 3.5" sheetId="9" r:id="rId9"/>
    <sheet name="Sheet1" sheetId="10" state="hidden" r:id="rId10"/>
    <sheet name="3.1 ใหม่" sheetId="11" r:id="rId11"/>
    <sheet name="Sheet3" sheetId="12" r:id="rId12"/>
    <sheet name="Sheet2" sheetId="13" r:id="rId13"/>
    <sheet name="Sheet4" sheetId="14" r:id="rId14"/>
  </sheets>
  <definedNames>
    <definedName name="_xlnm.Print_Titles" localSheetId="12">'Sheet2'!$1:$2</definedName>
    <definedName name="_xlnm.Print_Titles" localSheetId="5">'ตอนที่ 3.1'!$6:$8</definedName>
    <definedName name="_xlnm.Print_Titles" localSheetId="8">'ตอนที่ 3.5'!$6:$7</definedName>
  </definedNames>
  <calcPr fullCalcOnLoad="1"/>
</workbook>
</file>

<file path=xl/sharedStrings.xml><?xml version="1.0" encoding="utf-8"?>
<sst xmlns="http://schemas.openxmlformats.org/spreadsheetml/2006/main" count="2783" uniqueCount="907">
  <si>
    <t>แผนปฏิบัติราชการ</t>
  </si>
  <si>
    <t>ประจำปีงบประมาณ พ.ศ. 2558</t>
  </si>
  <si>
    <t>ของ</t>
  </si>
  <si>
    <t xml:space="preserve">สำนักงานคณะกรรมการการอาชีวศึกษา   </t>
  </si>
  <si>
    <t>กระทรวงศึกษาธิการ</t>
  </si>
  <si>
    <t>คำนำ</t>
  </si>
  <si>
    <t>สารบัญ</t>
  </si>
  <si>
    <t xml:space="preserve">                       ฝ่ายแผนงานและความร่วมมือ</t>
  </si>
  <si>
    <t xml:space="preserve">                      วิทยาลัยการอาชีพเกาะคา</t>
  </si>
  <si>
    <t>เรื่อง/รายการ</t>
  </si>
  <si>
    <t>หน้า</t>
  </si>
  <si>
    <t>ข้อมูลบุคลากรของสถานศึกษา</t>
  </si>
  <si>
    <t>ภาคผนวก</t>
  </si>
  <si>
    <t>คำชี้แจง และแนวปฏิบัติ</t>
  </si>
  <si>
    <t xml:space="preserve">การจัดทำแผนปฏิบัติราชการประจำปี </t>
  </si>
  <si>
    <t>ก.</t>
  </si>
  <si>
    <t>คำชี้แจง</t>
  </si>
  <si>
    <t>ข.</t>
  </si>
  <si>
    <t>องค์ประกอบของเอกสารแผนปฏิบัติราชการประจำปี</t>
  </si>
  <si>
    <t>ปก</t>
  </si>
  <si>
    <t>ส่วนที่ 1</t>
  </si>
  <si>
    <t>บทนำ</t>
  </si>
  <si>
    <t>ส่วนที่ 2</t>
  </si>
  <si>
    <t>ปรัชญา/วิสัยทัศน์/พันธกิจ/อัตลักษณ์/เอกลักษณ์/อื่น ๆ</t>
  </si>
  <si>
    <t>ส่วนที่ 3</t>
  </si>
  <si>
    <t>แผนปฏิบัติราชการและแผนใช้จ่ายเงินงบประมาณ</t>
  </si>
  <si>
    <t>ค.</t>
  </si>
  <si>
    <t>ง.</t>
  </si>
  <si>
    <t>ขั้นตอน/ลำดับ ในการเสนออนุมัติแผนปฏิบัติราชการประจำปี</t>
  </si>
  <si>
    <t>จ.</t>
  </si>
  <si>
    <t>เงื่อนไข ข้อเสนอแนะ และข้อควรระวัง</t>
  </si>
  <si>
    <t>ให้ใช้โปรแกรม MS. Word และหรือMS.Excel</t>
  </si>
  <si>
    <t>ใช้ตัวอักษร TH Sarabun New</t>
  </si>
  <si>
    <t>หากมีปัญหาในการกรอกแบบฟอร์มหรือข้อมูลใด ให้ติดต่อกลุ่มนโยบายและยุทธศาสตร์ สนผ.</t>
  </si>
  <si>
    <t>สำหรับสถานศึกษา สังกัดสำนักงานคณะกรรมการการอาชีวศึกษา (สอศ.)</t>
  </si>
  <si>
    <t>ตามแผนและมีการใช้จ่ายเงินงบประมาณได้ตรงตามแผนและถูกต้องตามระเบียบราชการหรือไม่ด้วย</t>
  </si>
  <si>
    <t>ซึ่งทุกสถานศึกษา ในสังกัดทุกแห่ง ต้องดำเนินการจัดทำแผนปฏิบัติราชการประจำปี    เพื่อเป็นเครื่องมือ</t>
  </si>
  <si>
    <t>สำคัญในการเป็นแนวทางในการปฏิบัติงานให้บรรลุตามวัตถุประสงค์ และเป้าหมาย   ทั้งยังเป็นเครื่องมือ</t>
  </si>
  <si>
    <t>การจัดทำแผนปฏิบัติราชการประจำปี พ.ศ. 2558 ของสถานศึกษา สังกัดสำนักงานคณะกรรมการ</t>
  </si>
  <si>
    <t>ตรวจสอบ และติดตามประเมินผลการดำเนินงาน/ปฏิบัติงาน ของหน่วยงานในสังกัดว่า    ได้ดำเนินงาน</t>
  </si>
  <si>
    <t>ดังนั้น สำนักนโยบายและแผนการอาชีวศึกษา    จึงได้จัดทำคู่มือการจัดทำแผนปฏิบัติราชการ</t>
  </si>
  <si>
    <t>เดียวกัน สามารถตรวจสอบข้อมูลได้รวดเร็ว และถูกต้องตามระเบียบราชการ</t>
  </si>
  <si>
    <t>ประจำปี สำหรับสถานศึกษาสังกัด สอศ. เพื่อให้สถานศึกษาทุกแห่งจัดทำแผนปฏิบัติราชการเป็นมาตรฐาน</t>
  </si>
  <si>
    <t>แผนพัฒนาเศรษฐกิจและสังคม  จุดเน้นสำคัญ เป็นต้น</t>
  </si>
  <si>
    <t xml:space="preserve">การอาชีวศึกษา  เป็นนโยบายเพื่อเพิ่มประสิทธิภาพการบริหารจัดการอาชีวศึกษา  ให้มีคุณภาพมากยิ่งขึ้น </t>
  </si>
  <si>
    <t>ข้อมูลพื้นฐานของสถานศึกษา</t>
  </si>
  <si>
    <t>ประวัติ ความเป็นมา และข้อมูลด้านอาคารสถานที่</t>
  </si>
  <si>
    <t>ข้อมูลนักเรียน นักศึกษา ของสถานศึกษา</t>
  </si>
  <si>
    <t>สรุปงบหน้ารายจ่าย</t>
  </si>
  <si>
    <t>สรุปผลการใช้จ่ายเงิน ปีที่ผ่านมา (ปีงบประมาณ พ.ศ. 2557)</t>
  </si>
  <si>
    <t>ประมาณการรายรับ - รายจ่าย ของสถานศึกษา ในปี 2558</t>
  </si>
  <si>
    <t>ปฏิทินปฏิบัติราชการ/การดำเนินงานตามโครงการ</t>
  </si>
  <si>
    <t>ส่วนที่ 4</t>
  </si>
  <si>
    <t>แผนภูมิโครงสร้างการบริหาร ของสถานศึกษา</t>
  </si>
  <si>
    <t>รายละเอียดโครงการ ทุกโครงการที่ดำเนินงานในปีงบประมาณ พ.ศ. 2558</t>
  </si>
  <si>
    <t>สรุปรายการงบลงทุนที่ต้องจัดซื้อจัดจ้าง ในปีงบประมาณ พ.ศ. 2558</t>
  </si>
  <si>
    <t>แผนปฏิบัติการจัดซื้อจัดจ้างงบลงทุน ด้วยเงินงบประมาณประจำปี</t>
  </si>
  <si>
    <t>อื่น ๆ เช่น แผนงานพิเศษ งานพิเศษ มาตรการพิเศษ กิจกรรมพิเศษ คำสั่ง เป็นต้น</t>
  </si>
  <si>
    <t>เอกสาร/ข้อมูล และแหล่ง ในการสนับสนุนการทำแผนปฏิบัติราชการประจำปี</t>
  </si>
  <si>
    <r>
      <t xml:space="preserve">ประมาณการเงินรายได้ (บกศ.) ประจำปี   แหล่ง </t>
    </r>
    <r>
      <rPr>
        <b/>
        <sz val="16"/>
        <rFont val="TH Sarabun New"/>
        <family val="2"/>
      </rPr>
      <t>งานการเงิน และงานบัญชี</t>
    </r>
  </si>
  <si>
    <r>
      <t xml:space="preserve">ประมาณการเงินงบประมาณจัดสรรประจำปี แหล่งข้อมูล </t>
    </r>
    <r>
      <rPr>
        <b/>
        <sz val="16"/>
        <rFont val="TH Sarabun New"/>
        <family val="2"/>
      </rPr>
      <t>สนผ. สอศ. งานวางแผนฯ</t>
    </r>
  </si>
  <si>
    <r>
      <t xml:space="preserve">ข้อมูลนักเรียนนักศึกษา </t>
    </r>
    <r>
      <rPr>
        <b/>
        <sz val="16"/>
        <rFont val="TH Sarabun New"/>
        <family val="2"/>
      </rPr>
      <t>งานทะเบียน งานศูนย์ข้อมูล และงานวางแผนฯ</t>
    </r>
  </si>
  <si>
    <r>
      <t xml:space="preserve">ข้อมูลอาคารสถานที่ แหล่งข้อมูล </t>
    </r>
    <r>
      <rPr>
        <b/>
        <sz val="16"/>
        <rFont val="TH Sarabun New"/>
        <family val="2"/>
      </rPr>
      <t>งานอาคารสถานที่ และงานพัสดุ</t>
    </r>
  </si>
  <si>
    <r>
      <t xml:space="preserve">รายการและแผนการจัดซื้อจัดจ้างงบลงทุน แหล่งข้อมูล </t>
    </r>
    <r>
      <rPr>
        <b/>
        <sz val="16"/>
        <rFont val="TH Sarabun New"/>
        <family val="2"/>
      </rPr>
      <t>งานพัสดุ</t>
    </r>
  </si>
  <si>
    <r>
      <t xml:space="preserve">ข้อมูลบุคลากร  แหล่งข้อมูล </t>
    </r>
    <r>
      <rPr>
        <b/>
        <sz val="16"/>
        <rFont val="TH Sarabun New"/>
        <family val="2"/>
      </rPr>
      <t>งานบุคลากร และงานการเงิน</t>
    </r>
  </si>
  <si>
    <t xml:space="preserve"> อื่น ๆ  เช่น ยุทธศาสตร์ และนโยบาย ของรัฐบาล กระทรวง </t>
  </si>
  <si>
    <r>
      <t xml:space="preserve">ข้อมูลยุทธศาสตร์ มาตรการ และโครงการ แหล่งข้อมูล </t>
    </r>
    <r>
      <rPr>
        <b/>
        <sz val="16"/>
        <rFont val="TH Sarabun New"/>
        <family val="2"/>
      </rPr>
      <t xml:space="preserve">สนผ. สอศ. </t>
    </r>
    <r>
      <rPr>
        <b/>
        <sz val="14"/>
        <rFont val="TH Sarabun New"/>
        <family val="2"/>
      </rPr>
      <t>และผอ.สถานศึกษา</t>
    </r>
  </si>
  <si>
    <t>วิทยาลัย ..............................................</t>
  </si>
  <si>
    <t>จังหวัด .......................................</t>
  </si>
  <si>
    <t xml:space="preserve"> กันยายน   2557</t>
  </si>
  <si>
    <t xml:space="preserve">              แผนปฏิบัติราชการประจำปีงบประมาณ พ.ศ. 2558    ของ วิทยาลัย.............................</t>
  </si>
  <si>
    <t>จังหวัด ........... นี้ 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</si>
  <si>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</t>
  </si>
  <si>
    <t xml:space="preserve">             วิทยาลัย ........................................................................................................................................</t>
  </si>
  <si>
    <t xml:space="preserve">             ท้ายนี้ 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</si>
  <si>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</t>
  </si>
  <si>
    <t xml:space="preserve">                    กันยายน 2557</t>
  </si>
  <si>
    <t xml:space="preserve">วิสัยทัศน์ พันธกิจ และเป้าหมายบริการ ของ สอศ. </t>
  </si>
  <si>
    <t xml:space="preserve">ยุทธศาสตร์ มาตรการ และโครงการ สอศ. </t>
  </si>
  <si>
    <t>แผนและมาตรการ ประหยัดค่าสาธารณูปโภคประจำปี</t>
  </si>
  <si>
    <t>โครงการ</t>
  </si>
  <si>
    <t>กลยุทธ์ และมาตรการ ของสถานศึกษา ปีปัจจุบัน</t>
  </si>
  <si>
    <t>จุดเน้นในการพัฒนาสถานศึกษา และความโดดเด่น (ผลงาน/รางวัล)</t>
  </si>
  <si>
    <t>สำหรับ</t>
  </si>
  <si>
    <t>สถานศึกษา สังกัดสำนักงานคณะกรรมการการอาชีวศึกษา</t>
  </si>
  <si>
    <t>แผนปฏิบัติราชการประจำปี</t>
  </si>
  <si>
    <t>ขั้นตอน และแนวปฏิบัติการจัดทำ</t>
  </si>
  <si>
    <t>สำนักนโยบายและแผนการอาชีวศึกษา</t>
  </si>
  <si>
    <t xml:space="preserve">  17 กันยายน   2557</t>
  </si>
  <si>
    <t>คำชี้แจงและแนวปฏิบัติการจัดทำแผนปฏิบัติราชการ</t>
  </si>
  <si>
    <t>รูปแบบการจัดทำปกแผนปฏิบัติราชการ</t>
  </si>
  <si>
    <t>รูปแบบลักษณะการเขียนคำนำ</t>
  </si>
  <si>
    <t xml:space="preserve"> 2 - 4</t>
  </si>
  <si>
    <t>รูแบบการเขียนสารบัญ</t>
  </si>
  <si>
    <t xml:space="preserve"> 7 - 9</t>
  </si>
  <si>
    <t xml:space="preserve"> - วิสัยทัศน์ พันธกิจ และเป้าหมายบริการ ของ สอศ.</t>
  </si>
  <si>
    <t xml:space="preserve"> - ยุทธศาสตร์ มาตรการ และโครงการ สอศ. </t>
  </si>
  <si>
    <t xml:space="preserve"> - อื่น ๆ  เช่น ยุทธศาสตร์ และนโยบาย ของรัฐบาล กระทรวง</t>
  </si>
  <si>
    <t xml:space="preserve"> 10 - 12</t>
  </si>
  <si>
    <t xml:space="preserve"> - ปรัชญา/วิสัยทัศน์/พันธกิจ/อัตลักษณ์/เอกลักษณ์/อื่น ๆ</t>
  </si>
  <si>
    <t xml:space="preserve"> - จุดเน้นในการพัฒนาสถานศึกษา และความโดดเด่น (ผลงาน/รางวัล)</t>
  </si>
  <si>
    <t xml:space="preserve"> - กลยุทธ์ และมาตรการ ของสถานศึกษา ปีปัจจุบัน</t>
  </si>
  <si>
    <t xml:space="preserve"> - ประวัติ ความเป็นมา และข้อมูลด้านอาคารสถานที่</t>
  </si>
  <si>
    <t xml:space="preserve"> - แผนภูมิโครงสร้างการบริหาร ของสถานศึกษา</t>
  </si>
  <si>
    <t xml:space="preserve"> 13 - 14</t>
  </si>
  <si>
    <t xml:space="preserve"> - ข้อมูลบุคลากร ของสถานศึกษา</t>
  </si>
  <si>
    <t xml:space="preserve"> - ข้อมูลนักเรียน นักศึกษา ของสถานศึกษา</t>
  </si>
  <si>
    <t xml:space="preserve"> - สรุปผลการใช้จ่ายเงิน ปีที่ผ่านมา (ปีงบประมาณ พ.ศ. 2557)</t>
  </si>
  <si>
    <t xml:space="preserve"> - ประมาณการรายรับ - รายจ่าย ของสถานศึกษา ในปี 2558</t>
  </si>
  <si>
    <t xml:space="preserve"> - สรุปงบหน้ารายจ่าย</t>
  </si>
  <si>
    <t xml:space="preserve"> - ปฏิทินปฏิบัติราชการ/การดำเนินงานตามโครงการ</t>
  </si>
  <si>
    <t>อื่น ๆ เช่น ผัง ประกันคุณภาพ ความร่วมมือ  เครือข่าย วิทยาเขต สาขา ศูนย์  เป็นต้น</t>
  </si>
  <si>
    <t>รวม</t>
  </si>
  <si>
    <t>16 - 19</t>
  </si>
  <si>
    <t>รวมทั้งสิ้น</t>
  </si>
  <si>
    <t>ระยะสั้น</t>
  </si>
  <si>
    <t xml:space="preserve"> 20 - 21</t>
  </si>
  <si>
    <t>รูปแบบ ส่วนที่ 2 ข้อมูลพื้นฐานของสถานศึกษา</t>
  </si>
  <si>
    <t xml:space="preserve">รูปแบบ  ส่วนที่ 1 บทนำ </t>
  </si>
  <si>
    <t>รูปแบบ ส่วนที่ 3 แผนปฏิบัติราชการและแผนใช้จ่ายเงินงบประมาณ</t>
  </si>
  <si>
    <t xml:space="preserve">ส่วนที่ 3 </t>
  </si>
  <si>
    <t>แผนงาน/งบรายจ่าย</t>
  </si>
  <si>
    <t>ผลผลิต</t>
  </si>
  <si>
    <t>ปวช.</t>
  </si>
  <si>
    <t>ปวส.</t>
  </si>
  <si>
    <t>สิ่งประดิษฐ์/หุ่นยนต์</t>
  </si>
  <si>
    <t>วิจัยสร้างองค์ความรู้</t>
  </si>
  <si>
    <t>หน่วย : บาท</t>
  </si>
  <si>
    <t xml:space="preserve"> - งบบุคลากร</t>
  </si>
  <si>
    <t xml:space="preserve"> - งบลงทุน</t>
  </si>
  <si>
    <t xml:space="preserve"> - งบเงินอุดหนุน</t>
  </si>
  <si>
    <t xml:space="preserve"> - งบรายจ่ายอื่น</t>
  </si>
  <si>
    <t xml:space="preserve">งบบุคลากร </t>
  </si>
  <si>
    <t>งบดำเนินงาน</t>
  </si>
  <si>
    <t>งบรายจ่ายอื่น</t>
  </si>
  <si>
    <t>บาท</t>
  </si>
  <si>
    <t>1. ประมาณการรายรับ</t>
  </si>
  <si>
    <t xml:space="preserve"> ก. เงินรายได้ (บกศ.) ยกมา</t>
  </si>
  <si>
    <t>2. ประมาณการรายจ่าย</t>
  </si>
  <si>
    <t>งบลงทุน</t>
  </si>
  <si>
    <t>งบเงินอุดหนุน</t>
  </si>
  <si>
    <t xml:space="preserve"> - ค่าจ้างประจำ</t>
  </si>
  <si>
    <t xml:space="preserve"> - ค่าตอบแทนพนักงานราชการ</t>
  </si>
  <si>
    <t xml:space="preserve">เงินวิทยฐานะ </t>
  </si>
  <si>
    <t>เงินประจำตำแหน่ง</t>
  </si>
  <si>
    <t>ค่าเช่าบ้าน(ขั้นต่ำ)</t>
  </si>
  <si>
    <t>ค่าเบี้ยประชุมกรรมการ</t>
  </si>
  <si>
    <t>ค่าเช่าทรัพย์สิน(ขั้นต่ำ)</t>
  </si>
  <si>
    <t>ค่าเช่ารถยนต์(ขั้นต่ำ)</t>
  </si>
  <si>
    <t>ค่าใช้จ่ายในการเดินทางไปราชการ</t>
  </si>
  <si>
    <t>ค่าซ่อมรถยนต์ราชการ</t>
  </si>
  <si>
    <t>ค่าซ่อมครุภัณฑ์</t>
  </si>
  <si>
    <t>ค่าซ่อมสิ่งก่อสร้าง</t>
  </si>
  <si>
    <t>ค่าจ้างเหมาบริการ</t>
  </si>
  <si>
    <t>ค่าเงินสมทบประกันสังคม</t>
  </si>
  <si>
    <t>วัสดุสำนักงาน</t>
  </si>
  <si>
    <t>วัสดุเชื้อเพลิงและหล่อลื่น</t>
  </si>
  <si>
    <t>วัสดุไฟฟ้าและวิทยุ</t>
  </si>
  <si>
    <t>วัสดุการศึกษา</t>
  </si>
  <si>
    <t>วัสดุงานบ้านงานครัว</t>
  </si>
  <si>
    <t>วัสดุหนังสือ วารสารและตำรา</t>
  </si>
  <si>
    <t>วัสดุคอมพิวเตอร์</t>
  </si>
  <si>
    <t>วัสดุก่อสร้าง</t>
  </si>
  <si>
    <t>ค่าโทรศัพท์</t>
  </si>
  <si>
    <t>ค่าน้ำประปา</t>
  </si>
  <si>
    <t>ค่าไฟฟ้า</t>
  </si>
  <si>
    <t>รายการค่าใช้จ่าย/รายจ่ายตามงบประมาณ</t>
  </si>
  <si>
    <t>เงินเดือนข้าราชการ</t>
  </si>
  <si>
    <t>ค่าตอบแทนรายเดือนข้าราชการ</t>
  </si>
  <si>
    <t>ค่าจ้างลูกจ้างประจำ</t>
  </si>
  <si>
    <t xml:space="preserve"> -  งบดำเนินงาน</t>
  </si>
  <si>
    <t>เงินค่าตอบแทนนอกเวลา</t>
  </si>
  <si>
    <t>ค่าตอบแทนพิเศษขรก.และลจ.เต็มขั้น</t>
  </si>
  <si>
    <t xml:space="preserve">          - ค่าวัสดุ</t>
  </si>
  <si>
    <t xml:space="preserve">      - ค่าตอบแทน</t>
  </si>
  <si>
    <t xml:space="preserve">      - ค่าใช้สอย</t>
  </si>
  <si>
    <t xml:space="preserve"> - อุดหนุนโครงการวิจัยและพัฒนา</t>
  </si>
  <si>
    <t xml:space="preserve"> - อุดหนุนสิ่งประดิษฐ์ใหม่และหุ่นยนต์</t>
  </si>
  <si>
    <t>เงินรายได้</t>
  </si>
  <si>
    <t>บกศ.</t>
  </si>
  <si>
    <t xml:space="preserve"> - สำรองเพื่อสนับสนุนงานนโยบาย สอศ. กระทรวง พื้นที่</t>
  </si>
  <si>
    <t>24 - 27</t>
  </si>
  <si>
    <t xml:space="preserve"> - รายละเอียดวิธีเขียนโครงการ</t>
  </si>
  <si>
    <t>ปฏิทินการปฏิบัติราชการ/ดำเนินงาน ตามภาระงานประจำ/โครงการ/กิจกรรม และแผนใช้จ่ายเงิน</t>
  </si>
  <si>
    <t>ที่</t>
  </si>
  <si>
    <t>งาน/โครงการ/กิจกรรม</t>
  </si>
  <si>
    <t>งบประมาณ</t>
  </si>
  <si>
    <t>งบรายจ่าย/รายการ</t>
  </si>
  <si>
    <t>ที่ใช้</t>
  </si>
  <si>
    <t>รวมไตรมาส 1</t>
  </si>
  <si>
    <t>รวมไตรมาส 2</t>
  </si>
  <si>
    <t>รวมไตรมาส 3</t>
  </si>
  <si>
    <t>รวมไตรมาส 4</t>
  </si>
  <si>
    <t>รวมเป็นเงิน</t>
  </si>
  <si>
    <t>รวมทั้งสิ้นเป็นเงินงบประมาณ</t>
  </si>
  <si>
    <t>งานตามภาระงานประจำ</t>
  </si>
  <si>
    <t xml:space="preserve">  - ค่าสิ่งก่อสร้าง</t>
  </si>
  <si>
    <t>โครงการตาม พ.ร.บ.ตามงบประมาณ</t>
  </si>
  <si>
    <t>ชื่อ - สกุล/</t>
  </si>
  <si>
    <t>งาน/แผนก ที่ใช้จ่าย</t>
  </si>
  <si>
    <t>โครงการพิเศษ (ไม่ใช้เงิน สอศ./สถานศึกษา)</t>
  </si>
  <si>
    <t>โครงการตามภาระงานสถานศึกษา</t>
  </si>
  <si>
    <t>จัดเตรียมข้อมูลเบื้องต้น/สำคัญ ที่ใช้ในการจัดทำแผน</t>
  </si>
  <si>
    <t>ลำดับขั้นตอน</t>
  </si>
  <si>
    <t>ผู้รับผิดชอบ/แหล่ง</t>
  </si>
  <si>
    <t>1.1 ข้อมูลอาคารสถานที่</t>
  </si>
  <si>
    <t>งานอาคาร/พัสดุ</t>
  </si>
  <si>
    <t>1.2 ข้อมูลบุคลากร</t>
  </si>
  <si>
    <t>งานบุคลากร/การเงิน</t>
  </si>
  <si>
    <t>1.3 ข้อมูลนักเรียนนักศึกษา</t>
  </si>
  <si>
    <t>งานทะเบียน/ศูนย์ข้อมูล</t>
  </si>
  <si>
    <t>1.4 ข้อมูลงบประมาณ</t>
  </si>
  <si>
    <t>งานการเงิน/บัญชี</t>
  </si>
  <si>
    <t>1.5 อื่น ๆ เช่น แผนงาน ประวัติ ประกันคุณภาพ</t>
  </si>
  <si>
    <t>งานวางแผนฯ</t>
  </si>
  <si>
    <t>เสนอผู้อำนวยการ อนุญาต เพื่อแจ้งงาน/แผนกวิชา เสนองาน โครงการ</t>
  </si>
  <si>
    <t>จัดให้มีการประชุมพิจารณา ในระดับต่าง ๆ</t>
  </si>
  <si>
    <t>จัดทำรายละเอียด(ร่าง) เสนอคณะกรรมการพิจารณา</t>
  </si>
  <si>
    <t>กรรมการ ประชุมพิจารณาตัดสินใจและประมาณการใช้จ่ายเงินประจำปี</t>
  </si>
  <si>
    <t>คณะกรรมการเห็นชอบแผนปฏิบัติราชการ จัดทำเล่มจริงอย่างน้อย 5 เล่ม</t>
  </si>
  <si>
    <t>งานแผนฯ ปรับแก้ไขตามคณะกรรมการเห็นชอบ แล้วเสนออีกครั้ง</t>
  </si>
  <si>
    <t>หากมีการปรับเปลี่ยนแผน/โครงการ ต้องขออนุมัติผู้อำนวยการทุกครั้ง/ทุกเรื่อง</t>
  </si>
  <si>
    <t>การดำเนินการงาน/โครงการ/กิจกรรมใด ๆ ต้องมีการผ่านงานวางแผน และฝ่าย</t>
  </si>
  <si>
    <t>แผนงานและความร่วมมือ ทุกคร้ง เพื่อตัดยอดเงินและควบคุมการใช้จ่ายเงิน</t>
  </si>
  <si>
    <t xml:space="preserve">พร้อมCD จัดส่งให้ สนผ.สอศ.   ฝ่ายวิชาการ ฝ่ายบริหารทรัพยกร ฝ่ายพัฒนา </t>
  </si>
  <si>
    <t>กิจการฯ  ฝ่ายแผนงานและความร่วมมือ และงานวางแผนและงบประมาณ</t>
  </si>
  <si>
    <t>ให้เป็นตามแผนปฏิบัติราชการ</t>
  </si>
  <si>
    <t>โดยผ่านผ่านงานวางแผน และฝ่ายแผนงานและความร่วมมือ</t>
  </si>
  <si>
    <t>ผู้อำนวยการ เป็นผู้อนุมัติการปรับเปลี่ยนแผน และจะดำเนิการได้ตามที่ปรับแผนฯ</t>
  </si>
  <si>
    <t>ต้องได้รับการอนุมัติก่อน โดยต้องมีหลักฐานการอนุมัติปรับแผน/โครงการ/กิจกรรม/</t>
  </si>
  <si>
    <t>งบประมาณ แนบในเอกสารแผนปฏิบัติราชการ และต้องแจ้งให้ผู้ถือแผนทุกคนทราบ</t>
  </si>
  <si>
    <t>งานบริหารงานทั่วไป</t>
  </si>
  <si>
    <t>งาน/แผนกวิชา</t>
  </si>
  <si>
    <t>งานวางแผนฯ/</t>
  </si>
  <si>
    <t>งานบริหารทั่วไป</t>
  </si>
  <si>
    <t>ห้ามเปลี่ยนแปลงแบบฟอร์ม หรือรูปแบบ ที่จะทำให้ข้อมูลคลาดเคลื่อน</t>
  </si>
  <si>
    <t>โทร  02-281-5555 ต่อ 1318, 1319</t>
  </si>
  <si>
    <t>29 -31</t>
  </si>
  <si>
    <t xml:space="preserve">ส่วนที่ 4 </t>
  </si>
  <si>
    <t xml:space="preserve"> - ค่าสาธารณูปโภค (ขั้นต่ำ)</t>
  </si>
  <si>
    <t>วิทยาลัยอาชีวศึกษาพิษณุโลก</t>
  </si>
  <si>
    <t xml:space="preserve"> 2. แผนงานขยายโอกาสและพัฒนาคุณภาพการศึกษา</t>
  </si>
  <si>
    <t xml:space="preserve"> </t>
  </si>
  <si>
    <t>3. แผนงานส่งเสริมการวิจัยและพัฒนา</t>
  </si>
  <si>
    <t>1.โครงการเตรียมความพร้อมสู่ประชาคมอาเชียน</t>
  </si>
  <si>
    <t>2.โครงการเสริมสร้างคุณธรรม จริยธรรมและธรรมาภิบาลในสถานศึกษา</t>
  </si>
  <si>
    <t>6. แผนงานสนับสนุนการจัดการศึกษาขั้นพื้นฐาน</t>
  </si>
  <si>
    <t xml:space="preserve">   3.1) งบบุคลากร </t>
  </si>
  <si>
    <t xml:space="preserve">   3.2) งบดำเนินงาน</t>
  </si>
  <si>
    <t xml:space="preserve">   3.3) งบลงทุน</t>
  </si>
  <si>
    <t xml:space="preserve">   3.4) งบเงินอุดหนุน</t>
  </si>
  <si>
    <t xml:space="preserve">         3.4.1) อุดหนุนทั่วไป</t>
  </si>
  <si>
    <t xml:space="preserve">    3.5) งบรายจ่ายอื่น</t>
  </si>
  <si>
    <t xml:space="preserve">   4.1) งบบุคลากร </t>
  </si>
  <si>
    <t xml:space="preserve">    4.2) งบดำเนินงาน</t>
  </si>
  <si>
    <t xml:space="preserve">    4.3)  งบลงทุน</t>
  </si>
  <si>
    <t xml:space="preserve">     4.4) งบเงินอุดหนุน</t>
  </si>
  <si>
    <t xml:space="preserve">     4.5) งบรายจ่ายอื่น</t>
  </si>
  <si>
    <t xml:space="preserve">    5.1) งบบุคลากร </t>
  </si>
  <si>
    <t xml:space="preserve">    5.2) งบดำเนินงาน</t>
  </si>
  <si>
    <t xml:space="preserve">    5.3) งบลงทุน</t>
  </si>
  <si>
    <t xml:space="preserve">    5.4) งบเงินอุดหนุน</t>
  </si>
  <si>
    <t xml:space="preserve">    5.5) งบรายจ่ายอื่น</t>
  </si>
  <si>
    <t xml:space="preserve"> -   ค่าตอบแทน ใช้สอยและวัสดุ</t>
  </si>
  <si>
    <t xml:space="preserve"> -   ค่าสาธารณูปโภค</t>
  </si>
  <si>
    <t xml:space="preserve"> -   ค่าครุภัณฑ์</t>
  </si>
  <si>
    <t xml:space="preserve"> -   เงินอุดหนุนทุนการศึกษาเฉลิมราชกุมารี</t>
  </si>
  <si>
    <t xml:space="preserve"> -   อุดหนุนทั่วไป"เงินอุดหนุนการหารายได้</t>
  </si>
  <si>
    <t xml:space="preserve">  ระหว่างเรียนของนักศึกษาที่ยากจน</t>
  </si>
  <si>
    <t xml:space="preserve"> -   โครงการขยายบทบาทศูนย์ซ่อมสร้าง</t>
  </si>
  <si>
    <t>เพื่อชุมชน (Fix It Center)</t>
  </si>
  <si>
    <t>ของผู้เรียนอาชีวศึกษา</t>
  </si>
  <si>
    <t>วิทยาลัยอาชีวศึกษาพิษณุโลก  จังหวัด  พิษณุโลก</t>
  </si>
  <si>
    <t xml:space="preserve">   - คาดว่ามีรายรับในปีต่อไป</t>
  </si>
  <si>
    <t xml:space="preserve"> ระดับอนุบาลจนการศึกษาขั้นพื้นฐาน</t>
  </si>
  <si>
    <t>วัสดุเวชภัณฑ์</t>
  </si>
  <si>
    <t>ค่าบริการไปรษณีย์</t>
  </si>
  <si>
    <t>ค่าบริการสื่อสารและโทรคมนาคม</t>
  </si>
  <si>
    <t xml:space="preserve">  3.2 ค่าที่ดินและสิ่งก่อสร้าง</t>
  </si>
  <si>
    <t xml:space="preserve">  3.1 ค่าครุภัณฑ์</t>
  </si>
  <si>
    <t>สอศ. กระทรวง พื้นที่</t>
  </si>
  <si>
    <t xml:space="preserve">1.1) งบบุคลากร </t>
  </si>
  <si>
    <t>1.2) งบดำเนินงาน</t>
  </si>
  <si>
    <t>1.3) งบลงทุน</t>
  </si>
  <si>
    <t>1.4) งบเงินอุดหนุน</t>
  </si>
  <si>
    <t>1.5) งบรายจ่ายอื่น</t>
  </si>
  <si>
    <t xml:space="preserve"> 1. แผนงานสร้างและกระจายโอกาส </t>
  </si>
  <si>
    <t xml:space="preserve"> ทางการศึกษาให้ทั่วถึงและเป็นธรรม</t>
  </si>
  <si>
    <t xml:space="preserve">       เงินเดือนข้าราชการ</t>
  </si>
  <si>
    <t xml:space="preserve">       เงินวิทยฐานะ</t>
  </si>
  <si>
    <t xml:space="preserve">       ค่าตอบแทนรายเดือนข้าราชการ</t>
  </si>
  <si>
    <t xml:space="preserve">       ค่าจ้างลูกจ้างประจำ</t>
  </si>
  <si>
    <t xml:space="preserve">       เงินประจำตำแหน่ง</t>
  </si>
  <si>
    <t xml:space="preserve">       เงินอื่นๆ</t>
  </si>
  <si>
    <t xml:space="preserve">2.1) งบบุคลากร </t>
  </si>
  <si>
    <t>2.2) งบดำเนินงาน</t>
  </si>
  <si>
    <t xml:space="preserve"> 2.3) งบลงทุน</t>
  </si>
  <si>
    <t>2.4) งบเงินอุดหนุน</t>
  </si>
  <si>
    <t>2.5) งบรายจ่ายอื่น</t>
  </si>
  <si>
    <t>และประพฤติมิชอบในภาครัฐ</t>
  </si>
  <si>
    <t xml:space="preserve">5. แผนงานป้องกัน ปราบปราบการทุจริต </t>
  </si>
  <si>
    <t>รวมจำนวนเงิน</t>
  </si>
  <si>
    <t>ค่าจ้างลูกจ้างชั่วคราว</t>
  </si>
  <si>
    <t>ค่าครองชีพรายเดือน</t>
  </si>
  <si>
    <t>โครงการสถานศึกษา</t>
  </si>
  <si>
    <t xml:space="preserve"> -  สำรองฉุกเฉิน</t>
  </si>
  <si>
    <t>ฝ่ายบริหารทรัพยากร</t>
  </si>
  <si>
    <t>งานแนะแนวฯ</t>
  </si>
  <si>
    <t>ศูนย์บ่มเพาะวิสาหกิจฯ</t>
  </si>
  <si>
    <t xml:space="preserve"> - เงินเดือนข้าราชการ</t>
  </si>
  <si>
    <t xml:space="preserve"> -  อื่นๆ</t>
  </si>
  <si>
    <t xml:space="preserve"> -   อุดหนุนสิ่งประดิษฐ์และหุ่นยนต์</t>
  </si>
  <si>
    <t xml:space="preserve"> -   สำรองฉุกเฉิน</t>
  </si>
  <si>
    <t xml:space="preserve"> โครงการ</t>
  </si>
  <si>
    <t>สำรองเพื่อสนับสนุนนโยบายระดับต่างๆ</t>
  </si>
  <si>
    <t xml:space="preserve"> -  สอศ. กระทรวง พื้นที่</t>
  </si>
  <si>
    <t>โครงการอบรมพัฒนาการใช้งาน Microsoft Learning</t>
  </si>
  <si>
    <t>โครงการพัฒนานักเรียนนักศึกษา ระบบทวิภาคี</t>
  </si>
  <si>
    <t>โครงการประเมินความพึงพอใจต่อการจัดการอาชีวศึกษาระบบทวิภาคี</t>
  </si>
  <si>
    <t>โครงการพัฒนาการประชาสัมพันธ์เพื่อเพิ่มปริมาณผู้เรียน ระบบทวิภาคี</t>
  </si>
  <si>
    <t>โครงการส่งเสริมการอ่านงานวิทยบริการและห้องสมุด</t>
  </si>
  <si>
    <t>โครงการเชิดชูเกียรติผู้ประกอบการและครูฝึก</t>
  </si>
  <si>
    <t>โครงการพัฒนานวัตกรรมร่วมกับสถานประกอบการ</t>
  </si>
  <si>
    <t>โครงการประชุมครูที่ปรึกษา</t>
  </si>
  <si>
    <t xml:space="preserve">โครงการประกวดครูที่ปรึกษาดีเด่น </t>
  </si>
  <si>
    <t>โครงการจัดจ้างการจัดทำเอกสารรายงานการประเมินตนเอง (SAR)</t>
  </si>
  <si>
    <t>โครงการติดตามผลการดำเนินงานประกันคุณภาพภายในสถานศึกษา</t>
  </si>
  <si>
    <t>งานทะเบียน</t>
  </si>
  <si>
    <t>นายธัญญา</t>
  </si>
  <si>
    <t>วาณิชย์</t>
  </si>
  <si>
    <t>งานประชาสัมพันธ์</t>
  </si>
  <si>
    <t>ฝ่ายวิชาการ</t>
  </si>
  <si>
    <t>โสประดิษฐ์</t>
  </si>
  <si>
    <t>แผนกวิชาการบัญชี</t>
  </si>
  <si>
    <t>แผนกวิชาคอมพิวเตอร์ฯ</t>
  </si>
  <si>
    <t>งานหลักสูตรฯ</t>
  </si>
  <si>
    <t>พ.อ.อ.พล</t>
  </si>
  <si>
    <t>งอกอ่อน</t>
  </si>
  <si>
    <t>นางพิศมัย</t>
  </si>
  <si>
    <t>สุคนธ์นรรัตน์</t>
  </si>
  <si>
    <t>แผนกวิชาการตลาด</t>
  </si>
  <si>
    <t>นางชูศิริ</t>
  </si>
  <si>
    <t>วันทนีย์</t>
  </si>
  <si>
    <t>แผนกวิชาการเลขานุการ</t>
  </si>
  <si>
    <t>นายมาโนช</t>
  </si>
  <si>
    <t>เตียวตระกูล</t>
  </si>
  <si>
    <t>1.2.1)</t>
  </si>
  <si>
    <t>1.2.2)</t>
  </si>
  <si>
    <t>นางวันทนา</t>
  </si>
  <si>
    <t>เชนส้ม</t>
  </si>
  <si>
    <t>งานบุคลากร</t>
  </si>
  <si>
    <t>แผนกวิชาคอมพิวเตอร์ธุรกิจ</t>
  </si>
  <si>
    <t>งานวิทยบริการฯ</t>
  </si>
  <si>
    <t>นางจันทร์เพ็ญ</t>
  </si>
  <si>
    <t>ภู่สมบัติขจร</t>
  </si>
  <si>
    <t>งานครูที่ปรึกษา</t>
  </si>
  <si>
    <t>นางวัจนีย์</t>
  </si>
  <si>
    <t>หมื่นจักร์</t>
  </si>
  <si>
    <t>งานประกันคุณภาพฯ</t>
  </si>
  <si>
    <t>จันทาป</t>
  </si>
  <si>
    <t>ประทุมมาศ</t>
  </si>
  <si>
    <t>แผนกวิชาสามัญสัมพันธ์</t>
  </si>
  <si>
    <t>นางสาวทิพวรรณ</t>
  </si>
  <si>
    <t>สุวรรณวงค์</t>
  </si>
  <si>
    <t>งานความร่วมมือ</t>
  </si>
  <si>
    <t>มามี</t>
  </si>
  <si>
    <t>เพื่อพัฒนาอาชีพประชาชน</t>
  </si>
  <si>
    <t xml:space="preserve">นางใกล้รุ่ง   </t>
  </si>
  <si>
    <t>งานโครงการพิเศษฯ</t>
  </si>
  <si>
    <t>นางวรวรรณ</t>
  </si>
  <si>
    <t>นันทะชมภู</t>
  </si>
  <si>
    <t>แผนกวิชาแฟชั่นและสิ่งทอ</t>
  </si>
  <si>
    <t>น.ส.จิตราภรณ์</t>
  </si>
  <si>
    <t>พัฒนาศิริ</t>
  </si>
  <si>
    <t>เพชรสังหาร</t>
  </si>
  <si>
    <t xml:space="preserve">       2.3.1) ค่าครุภัณฑ์ </t>
  </si>
  <si>
    <t xml:space="preserve">      2.3.2) ที่ดิน สิ่งก่อสร้าง</t>
  </si>
  <si>
    <t>4. แผนงานดำเนินการตามกรอบข้อตกลงของประชาคมอาเซียน</t>
  </si>
  <si>
    <t>และพัฒนาคุณภาพการจัดหลักสูตรวิชาชีพระยะสั้น</t>
  </si>
  <si>
    <t xml:space="preserve">                 3.4.1.1) เงินอุดหนุนโครงการส่งเสริม</t>
  </si>
  <si>
    <t>นวัตกรรมการพัฒนาเทคโนโลยีสิ่งประดิษฐ์คนรุ่นใหม่</t>
  </si>
  <si>
    <t>และหุ่นยนต์อาชีวศึกษา</t>
  </si>
  <si>
    <t xml:space="preserve">   6.1) งบบุคลากร </t>
  </si>
  <si>
    <t xml:space="preserve">   6.2) งบดำเนินงาน</t>
  </si>
  <si>
    <t xml:space="preserve">   6.3) งบลงทุน</t>
  </si>
  <si>
    <t xml:space="preserve">   6.4) งบเงินอุดหนุน</t>
  </si>
  <si>
    <t xml:space="preserve">         6.4.1) อุดหนุนทั่วไป</t>
  </si>
  <si>
    <t xml:space="preserve">   6.5) งบรายจ่ายอื่น</t>
  </si>
  <si>
    <t xml:space="preserve">   7.1) งบบุคลากร </t>
  </si>
  <si>
    <t xml:space="preserve">   7.2) งบดำเนินงาน</t>
  </si>
  <si>
    <t xml:space="preserve">   7.3) งบลงทุน</t>
  </si>
  <si>
    <t xml:space="preserve">   7.4) งบเงินอุดหนุน</t>
  </si>
  <si>
    <t xml:space="preserve">      2.4.1) อุดหนุ่นทั่วไป "เงินอุดหนุนทุนการศึกษา</t>
  </si>
  <si>
    <t>เฉลิมราชกุมารี"</t>
  </si>
  <si>
    <t xml:space="preserve">      2.2.2) ค่าสาธารณูปโภค</t>
  </si>
  <si>
    <t xml:space="preserve">      2.2.1) ค่าตอบแทน ใช้สอยและวัสดุ</t>
  </si>
  <si>
    <t xml:space="preserve">      2.1.1) ค่าตอบแทนพนักงานราชการ</t>
  </si>
  <si>
    <t xml:space="preserve">   8.1) งบบุคลากร </t>
  </si>
  <si>
    <t xml:space="preserve">   8.2) งบดำเนินงาน</t>
  </si>
  <si>
    <t xml:space="preserve">   8.3) งบลงทุน</t>
  </si>
  <si>
    <t xml:space="preserve">   8.4) งบเงินอุดหนุน</t>
  </si>
  <si>
    <t xml:space="preserve">   8.5) งบรายจ่ายอื่น</t>
  </si>
  <si>
    <t>8. เงินสำรองจ่ายเพื่อกรณีฉุกเฉินหรือจำเป็น</t>
  </si>
  <si>
    <t xml:space="preserve">   7.5) งบรายจ่ายอื่น</t>
  </si>
  <si>
    <t xml:space="preserve"> - อุดหนุนโครงการจัดการศึกษาตั้งแต่ </t>
  </si>
  <si>
    <t>คืนครูให้นักเรียน</t>
  </si>
  <si>
    <t xml:space="preserve"> -  ค่าใช้จ่ายโครงการส่งเสริมการประกอบอาชีพอิสระ</t>
  </si>
  <si>
    <t>ในกลุ่มผู้เรียนอาชีวศึกษา</t>
  </si>
  <si>
    <t xml:space="preserve"> -  ค่าใช้จ่ายโครงการเร่งประสิทธิภาพการเรียน</t>
  </si>
  <si>
    <t>การสอนครูอาชีวศึกษา</t>
  </si>
  <si>
    <t>7.แผนงานเงินสำรองจ่าย</t>
  </si>
  <si>
    <t>โครงการจัดหาครุภัณฑ์การศึกษาและครุภัณฑ์สำนักงาน</t>
  </si>
  <si>
    <t>1.2.1.1)</t>
  </si>
  <si>
    <t>บำรุงรักษาเครื่องเสียง โทรศัพท์</t>
  </si>
  <si>
    <t>พัฒนาคุณภาพนร.นศ.ฯให้สอดคล้องกับการเป็นประชาคมอาเซียน</t>
  </si>
  <si>
    <t>ส่งเสริมการทำโครงงานวิทยาศาสตร์ระดับต่างๆ</t>
  </si>
  <si>
    <t>แสดงผลงานทางวิชาการนร.นศ. และ Open House)</t>
  </si>
  <si>
    <t>หารายได้ระหว่างเรียนทุกแผนกวิชา</t>
  </si>
  <si>
    <t>เพิ่มพูนความรู้ด้านมาตรฐานวิชาชีพสู่ประชาคมอาเซียน</t>
  </si>
  <si>
    <t>สัปดาห์วันภาษาไทยแห่งชาติ</t>
  </si>
  <si>
    <t>จัดการเรียนการสอนเป็นชิ้นงาน/โครงการ</t>
  </si>
  <si>
    <t>เงินอุดหนุนค่าอุปกรณ์การเรียนของนร.ปวช.1</t>
  </si>
  <si>
    <t>อบรมเชิงปฏิบัติการการพัฒนากระบวนการจัดการเรียนการสอน</t>
  </si>
  <si>
    <t>พัฒนาหลักสูตรสถานศึกษาร่วมกับสถานประกอบการ</t>
  </si>
  <si>
    <t xml:space="preserve"> -  ค่าใช้จ่ายโครงการลดปัญหาการออกกลางคัน</t>
  </si>
  <si>
    <t>ด้านการบัญชี</t>
  </si>
  <si>
    <t>ด้านการขาย/การตลาด</t>
  </si>
  <si>
    <t>ด้านการเลขานุการ</t>
  </si>
  <si>
    <t>ด้านคอมพิวเตอร์</t>
  </si>
  <si>
    <t>ด้านเทคโนโลยีสารสนเทศ</t>
  </si>
  <si>
    <t>ด้านศิลปกรรม</t>
  </si>
  <si>
    <t>ด้านการโรงแรมและบริการ</t>
  </si>
  <si>
    <t>ด้านแฟชั่นและสิ่งทอ</t>
  </si>
  <si>
    <t>ด้านอาหารและโภฃนาการ</t>
  </si>
  <si>
    <t>น.ส.พวงมาลัย</t>
  </si>
  <si>
    <t>จันทรเสนา</t>
  </si>
  <si>
    <t>นางจินดารัตน์</t>
  </si>
  <si>
    <t>นนท์ธราธร</t>
  </si>
  <si>
    <t>แผนกวิชาศิลปกรรม</t>
  </si>
  <si>
    <t>แผนกวิชาโรงแรมฯ</t>
  </si>
  <si>
    <t>แผนกวิชาอาหารฯ</t>
  </si>
  <si>
    <t>แผนกวิชาคหกรมทั่วไป</t>
  </si>
  <si>
    <t>แผนกวิชาเทคโนโลยีฯ</t>
  </si>
  <si>
    <t>นางสาวพวงมาลัย</t>
  </si>
  <si>
    <t>นางสาวฐิตารีย์</t>
  </si>
  <si>
    <t>จันทวัทน์</t>
  </si>
  <si>
    <t>งานปกครอง</t>
  </si>
  <si>
    <t>นางศิริเพ็ญ</t>
  </si>
  <si>
    <t>พระไชยนาม</t>
  </si>
  <si>
    <t>ผลการเบิกจ่ายเงินงบประมาณ งบกลาง (เงินเดือน เงินวิทยฐานะ ค่าตอบแทนพิเศษรายเดือน ค่าจ้างประจำ )</t>
  </si>
  <si>
    <t>ผู้ได้รับการสนับสนุนทุนการศึกษา</t>
  </si>
  <si>
    <t xml:space="preserve">          6.4.1.5) ค่าจัดการเรียนการสอน</t>
  </si>
  <si>
    <t xml:space="preserve">           6.4.1.3) ค่าเครื่องแบบเรียน</t>
  </si>
  <si>
    <t xml:space="preserve">           6.4.1.2) ค่าอุปกรณ์การเรียน</t>
  </si>
  <si>
    <t xml:space="preserve">           6.4.1.1) ค่าหนังสือเรียน</t>
  </si>
  <si>
    <t>วรรณบำเพ็ญ</t>
  </si>
  <si>
    <t>งานทวิภาคี</t>
  </si>
  <si>
    <t>-</t>
  </si>
  <si>
    <t>โครงการรับบริจาคโลหิต</t>
  </si>
  <si>
    <t>นางขนิษฐา</t>
  </si>
  <si>
    <t>ยอดทอง</t>
  </si>
  <si>
    <t>งานสวัสดิการ</t>
  </si>
  <si>
    <t xml:space="preserve">ค่าตอบแทนพนักงานราชการ </t>
  </si>
  <si>
    <t xml:space="preserve">โครงการการเรียนรู้โดยอาศัยครูภูมิปัญญา </t>
  </si>
  <si>
    <t xml:space="preserve"> - ทุนการศึกษาเฉลิมราชกุมารี(โครงการเงินอุดหนุนฯ)</t>
  </si>
  <si>
    <t xml:space="preserve"> - อุดหนุนการหารายได้ระหว่างเรียน(โครงการ)</t>
  </si>
  <si>
    <t xml:space="preserve"> -ค่าใช้จ่ายโครงการขยายโอกาสทางการศึกษา</t>
  </si>
  <si>
    <t>สามัญสัมพันธ์</t>
  </si>
  <si>
    <t>นางสาวกรชนก</t>
  </si>
  <si>
    <t>ทัพโยธา</t>
  </si>
  <si>
    <t>กลิ่นเจริญ</t>
  </si>
  <si>
    <t>ศิลพร</t>
  </si>
  <si>
    <t>ว่าที่ ร.ต.มานะ</t>
  </si>
  <si>
    <t>นางบุษรา</t>
  </si>
  <si>
    <t>รักษาสวัสดิ์กุล</t>
  </si>
  <si>
    <t>งานทวิศึกษา</t>
  </si>
  <si>
    <t>จันทรวัทน์</t>
  </si>
  <si>
    <t>นางใกล้รุ่ง</t>
  </si>
  <si>
    <t>ศุภธีรารักษ์</t>
  </si>
  <si>
    <t>งานกิจกรรมฯ</t>
  </si>
  <si>
    <t>นางสาวศตชนันท์</t>
  </si>
  <si>
    <t>อยู่ทอง</t>
  </si>
  <si>
    <t>2.โครงการสนับสนุนค่าใช้จ่ายในการจัดการศึกษาตั้งแต่ระดับอนุบาลจนจบการศึกษาขั้นพื้นฐาน</t>
  </si>
  <si>
    <t>รวมทั้งสิ้นเป็นเงิน</t>
  </si>
  <si>
    <t>โครงการยุทธศาสตร์การปฏิรูปการศึกษา “กลยุทธ์การเสริมสร้างผู้ประกอบการใหม่”</t>
  </si>
  <si>
    <t>พัฒนาสมรรถนะผู้เรียนทั้งทักษะพื้นฐานด้านคณิตศาสตร์ฯ วิทยาศาสตร์และเทคโนโลยี ภาษาอังกฤษ ภาษาพื้นบ้านฯเทคโนโลยีสารสนเทศ (ICT) ทักษะชีวิต (Life Skill) ควบคู่กับการพัฒนาทักษะทางวิชาชีพ</t>
  </si>
  <si>
    <t>โครงการประกวดคำขวัญเนื่องในวันครู</t>
  </si>
  <si>
    <t>โครงการเพิ่มขีดความสามารถทางภาษาสำหรับนักเรียนนักศึกษาอาชีวะ</t>
  </si>
  <si>
    <t>โครงการยกระดับมาตรฐานทักษะพื้นฐานอาชีพ</t>
  </si>
  <si>
    <t>โครงการเตรียมความพร้อมสู่ประชาคมอาเซียน</t>
  </si>
  <si>
    <t>น.ส.นริศรา</t>
  </si>
  <si>
    <t>โครงการอบรมเชิงปฏิบัติพัฒนาทักษะความรู้ด้านวิชาชีพบัญชี สำหรับครูผู้สอนด้วยโปรแกรมสำเร็จรูปทางบัญชี</t>
  </si>
  <si>
    <t>โครงการส่งเสริมการจัดทำบัญชีครัวเรือนสู่หน่วยงาน ชุมชน และผู้ที่สนใจทั่วไป</t>
  </si>
  <si>
    <t>โครงการส่งเสริมกิจกรรมลดรายจ่ายเพิ่มเงินออมนักเรียนนักศึกษาบัญชี</t>
  </si>
  <si>
    <t>โครงการบริการวิชาชีพสู่ชุมชน</t>
  </si>
  <si>
    <t>โครงการสอนซ่อมเสริมเพื่อแก้ปัญหาผู้เรียนไม่จบการศึกษาตามหลักสูตร ปวช. ปวส.</t>
  </si>
  <si>
    <t>โครงการจัดทำนวัตกรรมและสิ่งประดิษฐ์</t>
  </si>
  <si>
    <t>โครงการเผยแพร่วิชาชีพสาขาวิชาแฟชั่นและสิ่งทอให้แก่นักเรียนนักศึกษาและบุคคลทั่วไป</t>
  </si>
  <si>
    <t>โครงการเตรียมความพร้อมก่อนฝึกงาน การสัมมนาก่อนฝึกงานการสัมมนาหลังฝึกงาน</t>
  </si>
  <si>
    <t>โครงการยกระดับการจัดการอาชีวศึกษาระบบทวิภาคี</t>
  </si>
  <si>
    <t>โครงการพัฒนาประสบการณ์วิชาชีพครูอาชีวศึกษาในสถานประกอบการ</t>
  </si>
  <si>
    <t>โครงการนิเทศ นักศึกษาฝึกงานและฝึกอาชีพ</t>
  </si>
  <si>
    <t>โครงการจัดการศึกษาเรียนร่วมหลักสูตรอาชีวศึกษาและมัธยมศึกษาตอนปลาย</t>
  </si>
  <si>
    <t>โครงการพัฒนาคุณภาพนักเรียนนักศึกษาปีสุดท้าย(ปวส.2)ทุกสาขาวิชาจัดทำ E-Portfolio</t>
  </si>
  <si>
    <t>กลิ่นทอง</t>
  </si>
  <si>
    <t>งานศูนย์เศรษฐกิจพอเพียง</t>
  </si>
  <si>
    <t>โครงการฝึกอาชีพให้กับนักเรียนในโรงเรียนตำรวจตระเวนชายแดน จังหวัดพิษณุโลก</t>
  </si>
  <si>
    <t>โครงการฝึกอบรมอาชีพระยะสั้นเพื่อประชาชนทั่วไป</t>
  </si>
  <si>
    <t>โครงการความร่วมมือด้านบริการประชาชนเทศกาลวันปีใหม่และสงกรานต์</t>
  </si>
  <si>
    <t xml:space="preserve">โครงการจัดระบบครูที่ปรึกษาดูแลนักเรียนนักศึกษา </t>
  </si>
  <si>
    <t>โครงการลดปัญหาการออกกลางคันของผู้เรียนอาชีวะ</t>
  </si>
  <si>
    <t>โครงการทำประกันอุบัติเหตุนักเรียนนักศึกษา</t>
  </si>
  <si>
    <t>โครงการตรวจสุขภาพนักเรียนนักศึกษา</t>
  </si>
  <si>
    <t>โครงการรณรงค์เรื่องสุขภาพกับหน่วยงานต่างๆ</t>
  </si>
  <si>
    <t>โครงการพัฒนาระบบประกันคุณภาพภายใน</t>
  </si>
  <si>
    <t>โครงการประชุมทบทวนการดำเนินงานประกันคุณภาพภายในเพื่อรองรับการประเมินภายนอก รอบสี่</t>
  </si>
  <si>
    <t>งานศูนย์บ่มเพาะฯ</t>
  </si>
  <si>
    <t>งานวิจัยฯ</t>
  </si>
  <si>
    <t>สนับสนุนทุนเพื่อวิจัยพัฒนานวัตกรรม  และสิ่งประดิษฐ์</t>
  </si>
  <si>
    <t>โครงการอบรมการจัดทำงานวิจัยสำหรับครูและครูผู้สอนวิชาโครงการ</t>
  </si>
  <si>
    <t>สนับสนุนเงินเพื่อร่วมประกวดแข่งขันสิ่งประดิษฐ์ภายนอกสถานศึกษา</t>
  </si>
  <si>
    <t>โครงการเผยแพร่และประกวดผลงานครู</t>
  </si>
  <si>
    <t>โครงการสนับสนุนการจัดทำผลงานสิ่งประดิษฐ์คนรุ่นใหม่</t>
  </si>
  <si>
    <t>รวมเป็นเงินทั้งสิ้น</t>
  </si>
  <si>
    <t>ผลงานวิจัยเพื่อถ่ายทอดเทคโนโลยี่</t>
  </si>
  <si>
    <t>3.โครงการสนับสนุนค่าใช้จ่าย ในการจัดการศึกษาตั้งแต่ระดับอนุบาล จนจบการศึกษาขั้นพื้นฐาน</t>
  </si>
  <si>
    <t>4.โครงการพัฒนาศักยภาพและความพร้อมสถานศึกษาเพื่อการผลิตและพัฒนากำลังคนอย่างมีคุณภาพฯ</t>
  </si>
  <si>
    <t xml:space="preserve"> -  สิ่งก่อสร้าง</t>
  </si>
  <si>
    <t>น.ส.เบญจวรรณ</t>
  </si>
  <si>
    <t>น.ส.สุรางค์รัตน์</t>
  </si>
  <si>
    <t xml:space="preserve"> -  ค่าใช้จ่ายโครงการจัดการบุคลากรสนับสนุนเพื่อ</t>
  </si>
  <si>
    <t>โครงการครูพระสอนศิลธรรมตามหลักปรัชญาเศรษฐกิจพอเพียง</t>
  </si>
  <si>
    <t>โครงการเผยแพร่วิชาชีพสาขาวิชาคหกรรมศาสตร์แก่นักเรียนและบุคคลทั่วไป</t>
  </si>
  <si>
    <t>โครงการจัดทำนวัตกรรมและสิ่งประดิษฐ์สาขาวิชาคหกรรมศาสตร์</t>
  </si>
  <si>
    <t>รองฝ่ายวิชาการ</t>
  </si>
  <si>
    <t>เงินค่าสอนเกินภาระงาน</t>
  </si>
  <si>
    <t>วัสดุฝึก</t>
  </si>
  <si>
    <t>ค่าตอบแทน</t>
  </si>
  <si>
    <t xml:space="preserve">      3.2.1)อาคารปฏิบัติการพร้อมหอพักพร้อมครุภัณฑ์พร้อมลิฟท์</t>
  </si>
  <si>
    <t xml:space="preserve"> -  ค่าใช้จ่ายโครงการขยายและยกระดับอาชีวศึกษา</t>
  </si>
  <si>
    <t>ทวิภาคีสู่มาตรฐาน</t>
  </si>
  <si>
    <t xml:space="preserve"> -  ค่าใช้จ่ายโครงการยกระดับการจัดการอาชีวศึกษา</t>
  </si>
  <si>
    <t>เพื่อเป็นศูนย์กลางด้านอาชีวศึกษาของภูมิภาคเอเซียตะวันออกเฉียงใต้</t>
  </si>
  <si>
    <t xml:space="preserve"> - ค่าใช้จ่ายโครงการจ้างครูวิชาชีพผู้ทรงคุณค่า</t>
  </si>
  <si>
    <t xml:space="preserve"> -  ค่าใช้จ่ายโครงการพัฒนาความร่วมมืออาชีวศึกษา</t>
  </si>
  <si>
    <t xml:space="preserve"> ข. เงินงบประมาณ ปี 2561 (ปีต่อไป) ที่คาดว่าจะได้รับ</t>
  </si>
  <si>
    <t>แผนกอาหารและโภชนาการ</t>
  </si>
  <si>
    <t>นางมณีรัตน์</t>
  </si>
  <si>
    <t>นุ่มนิ่ม</t>
  </si>
  <si>
    <t>จิตต์กลาง</t>
  </si>
  <si>
    <t>น.ส.ธัญญาภัทร</t>
  </si>
  <si>
    <t>อาคารปฏิบัติการพร้อมหอพักพร้อมครุภัณฑ์พร้อมลิฟท์</t>
  </si>
  <si>
    <t xml:space="preserve"> -  ค่าใช้จ่ายโครงการเร่งประสิทธิภาพการเรียนการสอนครูอาชีวศึกษา</t>
  </si>
  <si>
    <t>นายนริศ</t>
  </si>
  <si>
    <t>โครงการพิธีมอบประกาศนียบัตร ปี 61</t>
  </si>
  <si>
    <t xml:space="preserve">โครงการประชุมทางวิชาการและแข่งขันทักษะวิชาชีพและพื้นฐานระดับหน่วย  จังหวัด ภาคและชาติ </t>
  </si>
  <si>
    <t>สอบมาตรฐานอาชีพร่วมกับสถานประกอบการ หน่วยงานภาครัฐ</t>
  </si>
  <si>
    <t>สอนซ่อมเสริมเพื่อแก้ปัญหาผู้เรียนที่ไม่จบการศึกษาตามหลักสูตร ปวช.ปวส.</t>
  </si>
  <si>
    <t>โครงการสนับสนุนนโยบายการยกระดับมาตรฐานห้องเรียนห้องปฏิบัติการคุณธรรม</t>
  </si>
  <si>
    <t>โครงการพัฒนาอาชีวศึกษาสู่มาตรฐานนานาชาติ</t>
  </si>
  <si>
    <t>การจัดการศึกษาเรียนร่วมหลักสูตรอาชีวศึกษาและมัธยมศึกษาตอนปลาย(ทวิศึกษา)</t>
  </si>
  <si>
    <t>โครงการความร่วมมือผลิตกำลังคนด้านอาชีวศึกษาตอบสนองภาคการผลิตและบริการในสาขาที่เป็นความต้องการของประเทศ</t>
  </si>
  <si>
    <t>ด้านคหกรรมศาสตร์</t>
  </si>
  <si>
    <t>โครงการปรับปรุงพัฒนาสภาพแวดล้อมห้องเรียน และห้องปฏิบัติการบัญชี ให้เหมาะสมสำหรับการเรียนรู้ด้านวิชาชีพการบัญชี</t>
  </si>
  <si>
    <t>โครงการจิตอาสาเพื่อการพัฒนาสิ่งแวดล้อมและปลูกจิตสำนึกช่วยเหลือสังคมของนักเรียนสาขาการบัญชี</t>
  </si>
  <si>
    <t>นางธนมญพฤกธิ์</t>
  </si>
  <si>
    <t>โครงการพัฒนาแหล่งเรียนรู้ห้องสมุดวิยาลัย</t>
  </si>
  <si>
    <t>โครงการสอบมาตรฐานวิชาชีพร่วมกับสถาบันคุณวุฒิวิชาชีพ</t>
  </si>
  <si>
    <t>โครงการจัดทำข้อสอบมาตรฐานวิชาชีพระดับ ปวช. ปวส.</t>
  </si>
  <si>
    <t>โครงการติวเข้มเพื่อเตรียมเข้ารับการทดสอบทางการศึกษาระดับชาติด้านอาชีวศึกษา(V-NET) ในระดับชั้น ปวช.3และ ปวส.2</t>
  </si>
  <si>
    <t>งานวัดผล</t>
  </si>
  <si>
    <t>โครงการสัมมนาก่อนฝึกอาชีพ นักเรียนนักศึกษา ระบบทวิภาคี</t>
  </si>
  <si>
    <t>โครงการฝึกอาชีพและการนำเสนอโครงการวิชาชีพนักเรียน นักศึกษา ระบบทวิภาคี</t>
  </si>
  <si>
    <t>โครงการพัฒนาศักยภาพภาษาอังกฤษตามหลักปรัชญาเศรษฐกิจพอเพียง</t>
  </si>
  <si>
    <t>โครงการจัดสถานที่เรียนรู้เทคโนโลยีเฉพาะทางวิชาภาษาอังกฤษ</t>
  </si>
  <si>
    <t>โครงการอบรมวิชาชีพในโรงแรม</t>
  </si>
  <si>
    <t>โครงการสถานศึกษาเศรษฐกิจพอเพียง</t>
  </si>
  <si>
    <t>โครงการขยายโอกาศการศึกษาวิชาชีพและพัฒนาคุณภาพการจัดการหลักสูตรวิชาชีพระยะสั้นตามหลักปรัชญาเศรษฐกิจพอเพียง</t>
  </si>
  <si>
    <t>โครงการพัฒนาศูนย์การทำงานต่อเนื่อง(Transitional Work Center) ตามหลักปรัชญาของเศรษฐกิจพอเพียง</t>
  </si>
  <si>
    <t>โครงการอาชีวศึกษาสนับสนุนลดเวลาเรียนเพิ่มเวลารู้</t>
  </si>
  <si>
    <t>โครงการค่ายคุณธรรมจริยธรรมนักเรียนนักศึกษาใหม่</t>
  </si>
  <si>
    <t xml:space="preserve">โครงการแข่งขันกีฬานักเรียนนักศึกษาทั้งภายในและภายนอกจังหวัดพิษณุโลก </t>
  </si>
  <si>
    <t>โครงการขุมทองจากขยะ</t>
  </si>
  <si>
    <t>โครงการชาวอาชีวะรักสะอาด</t>
  </si>
  <si>
    <t>โครงการวันแม่แห่งชาติ (12 สิงหามหาราชินี)</t>
  </si>
  <si>
    <t>โครงการตักบาตรเติมบุญค้ำจุนพระพุทธศาสนา</t>
  </si>
  <si>
    <t>โครงการเฉลิมพระเกียรติ สมเด็จพระเจ้าอยู่หัว รัชกาลที่ 10</t>
  </si>
  <si>
    <t>โครงการประชุมผู้ปกครอง</t>
  </si>
  <si>
    <t>โครงการBig Cleaning Day อาชีวะร่วมใจรักษาความสะอาด</t>
  </si>
  <si>
    <t>โครงการเลือกตั้งคณะกรรมการดำเนินงานองค์การวิชาชีพในอนาคตแห่งประเทศไทย</t>
  </si>
  <si>
    <t>โครงพัฒนาภาวะผู้นำคณะกรรมการองค์การวิชาชีพ คณะกรรมการชมรมและหัวหน้าชั้น</t>
  </si>
  <si>
    <t>โครงการวันสถาปนาวิทยาลัยอาชีวศึกษาพิษณุโลก</t>
  </si>
  <si>
    <t>โครงการส่งเสริมกิจกรรมลูกเสือ – เนตรนารีวิสามัญ</t>
  </si>
  <si>
    <t>โครงการ Good Buy Senior</t>
  </si>
  <si>
    <t>โครงการพัฒนาบุคลิกภาพ ทัศนคติ ทักษะชีวิต เพื่อเป็นพลเมืองที่ดีในอนาคต</t>
  </si>
  <si>
    <t>โครงการพัฒนาศักยภาพชาวอาชีวะ เพื่อเป็นพลเมืองที่ดีในอนาคต</t>
  </si>
  <si>
    <t>โครงการปรับปรุงร้านค้าโรงอาหาร</t>
  </si>
  <si>
    <t>โครงการน้ำดื่มสะอาด</t>
  </si>
  <si>
    <t>โครงการปรับปรุงห้องพยาบาล</t>
  </si>
  <si>
    <t>โครงการสร้างประสบการณ์การเรียนรู้ร่วมกับสถานประกอบการ</t>
  </si>
  <si>
    <t>โครงการสร้างเครือข่ายในภูมิภาคอาเซียน</t>
  </si>
  <si>
    <t>โครงการรับงานจ้าง</t>
  </si>
  <si>
    <t xml:space="preserve">โครงการจัดทำแผนพัฒนาการจัดการศึกษาของสถานศึกษา </t>
  </si>
  <si>
    <t>โครงการพัฒนาแผนให้สอดคล้องกับอัตลักษณ์</t>
  </si>
  <si>
    <t>โครงการติดตามและรายงานผลการดำเนินงานของสถานศึกษาตามแผน</t>
  </si>
  <si>
    <t xml:space="preserve">            2.3.1.1) โครงการจัดหาครุภัณฑ์</t>
  </si>
  <si>
    <t xml:space="preserve">           2.3.1.2) โครงการจัดหาครุภัณฑ์</t>
  </si>
  <si>
    <t xml:space="preserve">          6.4.1.4) ค่ากิจกรรมพัฒนาคุณภาพผู้เรียน</t>
  </si>
  <si>
    <t xml:space="preserve">   2.5.1) ค่าใช้จ่ายโครงการส่งเสริมการประกอบอาชีพอิสระ</t>
  </si>
  <si>
    <t>หลักสูตรฯ</t>
  </si>
  <si>
    <t xml:space="preserve">    2.5.2)ค่าใช้จ่ายโครงการจัดการศึกษาเรียนร่วม</t>
  </si>
  <si>
    <t xml:space="preserve">   2.5.3) ค่าใช้จ่ายโครงการกร่งประสิทธิภาพการเรียน</t>
  </si>
  <si>
    <t>และการจัดการเรียนการสอนเพื่อยกระดับ</t>
  </si>
  <si>
    <t xml:space="preserve">   2.5.4)  ค่าใช้จ่ายโครงการจัดหารบุคลากรสนับสนุนเพื่อ</t>
  </si>
  <si>
    <t>อาชีวศึกษาทวิภาคี</t>
  </si>
  <si>
    <t xml:space="preserve">  2.5.5)ค่าใช้จ่ายโครงการยกระดับคุณภาพการจัด</t>
  </si>
  <si>
    <t xml:space="preserve">   2.5.6)ค่าใช้จ่ายโครงการลดปัญหาการออกกลางคัน</t>
  </si>
  <si>
    <t xml:space="preserve">   2.5.7)โครงการขยายบทบาทศูนย์ซ่อมสร้าง</t>
  </si>
  <si>
    <t xml:space="preserve">  2.5.8)ค่าใช้จ่ายโครงการจ้างครูวิชาชีพผู้ทรงคุณค่า</t>
  </si>
  <si>
    <t>แบบบูรณาการฯ</t>
  </si>
  <si>
    <t xml:space="preserve">  2.5.9)ค่าใช้จ่ายโครงการพัฒนาทักษะอาชีพ</t>
  </si>
  <si>
    <t xml:space="preserve">  2.5.10)โครงการผลิตครูพัฒนาท้องถิ่น</t>
  </si>
  <si>
    <t xml:space="preserve">  2.5.11)โครงการพัฒนาทักษะอาชีพแบบบูรณาการเพื่อสร้างโอกาสการสร้างงาน สร้างอาชีพ สร้างรายได้ประชาชน</t>
  </si>
  <si>
    <t xml:space="preserve">   2.5.12)การจัดการอาชีวศึกษาเพื่อเป็นศูนย์กลางด้านอาชีวศึกษา</t>
  </si>
  <si>
    <t xml:space="preserve">   2.5.13)พัฒนาความร่วมมืออาชีวศึกษาสู่มาตรฐานนานาชาติ ปวช.</t>
  </si>
  <si>
    <t xml:space="preserve">   2.5.14)พัฒนาความร่วมมืออาชีวศึกษาสู่มาตรฐานนานาชาติ ปวส.</t>
  </si>
  <si>
    <t xml:space="preserve">   2.5.15)โครงการพัฒนาทักษะอาชีพแบบบูรณาการเพื่อสร้างงานสร้างอาชีพสร้างรายได้ประชาชน</t>
  </si>
  <si>
    <t xml:space="preserve">  2.5.16)โครงการอาชีวศึกษาสนับสนุนลดเวลาเรียนเพิ่มเวลารู้</t>
  </si>
  <si>
    <t>โครงการทัศนะศึกษาดูงานสถานประกอบการเพื่อพัฒนาทักษะทางด้านวิชาชีพสำหรับครูผู้สอนทางด้านวิชาชีพบัญชี</t>
  </si>
  <si>
    <t xml:space="preserve">   - ยอดยกมาจากปีปัจจุบัน</t>
  </si>
  <si>
    <t>นายทวี</t>
  </si>
  <si>
    <t>สาวิกันย์</t>
  </si>
  <si>
    <t>น.ส.ฐิตารีย์</t>
  </si>
  <si>
    <t>นายศราวุฒิ</t>
  </si>
  <si>
    <t>นางวนิดา</t>
  </si>
  <si>
    <t>นางสาวพรทวี</t>
  </si>
  <si>
    <t xml:space="preserve">ศึกษาดูงาน นร. นศ. ชั้นปีที่ 1 </t>
  </si>
  <si>
    <t>นางพรวิวาห์</t>
  </si>
  <si>
    <t>นางสาวขวัญแก้ว</t>
  </si>
  <si>
    <t>3.1 สรุปผลการใช้จ่ายเงิน ปีที่ผ่านมา (ปีงบประมาณ พ.ศ. 2561)</t>
  </si>
  <si>
    <t>ผลการใช้จ่ายเงินปีปัจจุบัน (ปี 2561) ผลผลิต/โครงการ</t>
  </si>
  <si>
    <t>3.3 สรุปงบหน้ารายจ่ายปีงบประมาณ พ.ศ. 2562</t>
  </si>
  <si>
    <t>แผนการใช้จ่ายเงินปีตามแผนปฏิบัติการ (ปี 2562) แหล่งเงิน ผลผลิต/โครงการ</t>
  </si>
  <si>
    <t xml:space="preserve">สู่มาตรฐานนานาชาติ </t>
  </si>
  <si>
    <t xml:space="preserve"> - อุดหนุนค่าจัดการศึกษาคู่ขนานมัธยมศึกษาตอนปลาย-ปวช.(ทวิศึกษา)</t>
  </si>
  <si>
    <t xml:space="preserve"> - ค่าใช้จ่ายโครงการพัฒนาการศึกษาวิชาชีพตามแนวพระราชดำริ</t>
  </si>
  <si>
    <t xml:space="preserve"> -  ค่าใช้จ่ายโครงการจัดอาชีวศึกษาเพื่อคนพิการ</t>
  </si>
  <si>
    <t xml:space="preserve"> - งบพัฒนาสาขาวิชา</t>
  </si>
  <si>
    <t xml:space="preserve">        3.1.1) </t>
  </si>
  <si>
    <t xml:space="preserve">        3.1.2)                                                                             </t>
  </si>
  <si>
    <t xml:space="preserve"> -   อุดหนุนค่าจัดการศึกษาคู่ขนานมัธยมศึกษาตอนปลาย(ทวิศึกษา)</t>
  </si>
  <si>
    <t xml:space="preserve"> -   อุดหนุนโครงการจัดการศึกษาตั้งแต่ระดับอนุบาลฯ</t>
  </si>
  <si>
    <t xml:space="preserve"> - เงินอุดหนุนค่าอุปกรณ์การเรียนของนักเรียนสายอาชีวศึกษา</t>
  </si>
  <si>
    <t xml:space="preserve"> -   อุดหนุนค่าอุปกรณ์การเรียนการสอนสายอาชีวศึกษา</t>
  </si>
  <si>
    <t xml:space="preserve"> -  พัฒนาสาขาวิชา</t>
  </si>
  <si>
    <t>สู่มาตรฐานนานาชาติ</t>
  </si>
  <si>
    <t xml:space="preserve"> -  ค่าใช้จ่ายโครงการขยายโอกาสทางการศึกษา</t>
  </si>
  <si>
    <t xml:space="preserve"> -  ค่าใช้จ่ายโครงการจ้างครูวิชาชีพผู้ทรงคุณค่า</t>
  </si>
  <si>
    <t xml:space="preserve"> - ค่าใช้จ่ายโครงการพัฒนาการศึกษาวิชาชีพตามแนว</t>
  </si>
  <si>
    <t>พระราชดำริ</t>
  </si>
  <si>
    <t>3.2 ประมาณการรายรับ - รายจ่าย  ปีงบประมาณ พ.ศ. 2562 (ปีต่อไป)</t>
  </si>
  <si>
    <t>เครื่องสแกนเอกสาร</t>
  </si>
  <si>
    <t>โครงการจัดทำแผนปฏิบัติการประจำปี2562</t>
  </si>
  <si>
    <t>โครงการผลิตและจำหน่ายเค้ก คุ้กกี้ในเทศกาลปีใหม่</t>
  </si>
  <si>
    <t>โครงการส่งเสริมการวิจัย สิ่งประดิษฐ์และนวัตกรรม สายอาชีวศึกษาประจำปี 2562</t>
  </si>
  <si>
    <t>โครงการการจัดประกวดโครงงานวิทยาศาสตร์สมาคมวิทยาศาสตร์อาชีวศึกษา เอสโซ่ ปี 2562</t>
  </si>
  <si>
    <t>รอ งปม.</t>
  </si>
  <si>
    <t>ชุดครุภัณฑ์ห้องปฏิบัติการคอมพิวเตอร์ ขนาด 40 ที่นั่ง</t>
  </si>
  <si>
    <t>ครุภัณฑ์ห้องปฏิบัติการบัญชีขั้นสูงพร้อมซอฟต์แวร์บันทึก</t>
  </si>
  <si>
    <t>การสอนออโต้คอร์ดดิ้งแสดงผลแบบ HTML LINK 40 ที่นั่ง</t>
  </si>
  <si>
    <t xml:space="preserve">         2.3.2.1) อาคารปฏิบัติการและหอพักพร้อมครุภัณฑ์และลิฟท์</t>
  </si>
  <si>
    <t>รายการค่าใช้จ่าย</t>
  </si>
  <si>
    <t>งบประมาณที่ได้รับจัดสรรจากผลผลิต</t>
  </si>
  <si>
    <t>1. งบบุคลกร</t>
  </si>
  <si>
    <t xml:space="preserve">     1.1  เงินเดือนข้าราชการ</t>
  </si>
  <si>
    <t xml:space="preserve">     1.2  เงินวิทยฐานะ</t>
  </si>
  <si>
    <t xml:space="preserve">     1.3  ค่าตอบแทนรายเดือนข้าราชการ</t>
  </si>
  <si>
    <t xml:space="preserve">     1.4  เงินเดือนพนักงานราชการ</t>
  </si>
  <si>
    <t>2. งบดำเนินงาน</t>
  </si>
  <si>
    <t xml:space="preserve">     2.1  ค่าตอบแทน</t>
  </si>
  <si>
    <t xml:space="preserve">     2.2  ค่าใช้สอย</t>
  </si>
  <si>
    <t xml:space="preserve">     2.3  ค่าวัสดุ</t>
  </si>
  <si>
    <t xml:space="preserve">     2.4  ค่าสาธารณูปโภค</t>
  </si>
  <si>
    <t>3. งบลงทุน</t>
  </si>
  <si>
    <t xml:space="preserve">     3.1 ครุภัณฑ์</t>
  </si>
  <si>
    <t xml:space="preserve">     3.2 ค่าที่ดินและสิ่งก่อสร้าง</t>
  </si>
  <si>
    <t>4. งบเงินอุดหนุน</t>
  </si>
  <si>
    <t>5. งบรายจ่ายอื่นๆ</t>
  </si>
  <si>
    <t xml:space="preserve">    4.1 ทุนการศึกษาเฉลิมราชกุมารี</t>
  </si>
  <si>
    <t xml:space="preserve">    4.2  สิ่งประดิษฐ์คนรุ่นใหม่</t>
  </si>
  <si>
    <t xml:space="preserve">    4.4  ค่าจัดการศึกษาคู่ขนานมัธยมศึกษา</t>
  </si>
  <si>
    <t xml:space="preserve">    4.3  หารายได้ระหว่างเรียน</t>
  </si>
  <si>
    <t xml:space="preserve">    4.10 ค่าจัดการเรียนการสอน</t>
  </si>
  <si>
    <t xml:space="preserve">    4.9  ค่ากิจกรรมพัฒนาผู้เรียน</t>
  </si>
  <si>
    <t xml:space="preserve">    4.8  ค่าเครื่องแบบนักเรียน</t>
  </si>
  <si>
    <t xml:space="preserve">    4.7  ค่าอุปกรณ์การเรียน</t>
  </si>
  <si>
    <t xml:space="preserve">    4.6  ค่าหนังสือ</t>
  </si>
  <si>
    <t xml:space="preserve">     1.5  ค่าจ้างลูกจ้างประจำ</t>
  </si>
  <si>
    <t xml:space="preserve">     1.6  ค่าจ้างชั่วคราว</t>
  </si>
  <si>
    <t xml:space="preserve">    4.5  ค่าอุปกรณ์การเรียนของนักเรียนสายอาชีวศึกษา</t>
  </si>
  <si>
    <t>อุดหนุน</t>
  </si>
  <si>
    <t xml:space="preserve">        3.1.1) โครงการจัดหาครุภัณฑ์การศึกษาและสำนักงาน</t>
  </si>
  <si>
    <t>โครงการพัฒนาศักยภาพครูผู้สอนตามหลักสูตรคุรุพัฒนา</t>
  </si>
  <si>
    <t>โครงการพัฒนาบุคลากรของสถานศึกษาในระบบดิจิตอล</t>
  </si>
  <si>
    <t>โครงการเสริมสร้างสุขภาวะทางปัญญา</t>
  </si>
  <si>
    <t>ปีงบประมาณประจำปี พ.ศ. 2562</t>
  </si>
  <si>
    <t>โครงการพัฒนาตลาดอิเล็กทรอนิกส์สู่การเป็นนักการตลาดยุค 4.0</t>
  </si>
  <si>
    <t>โครงการแนะแนวการศึกษาต่อระดับอาชีวศึกษาเพื่อเพิ่มปริมาณผู้เรียน ประจำปีการศึกษา 2562</t>
  </si>
  <si>
    <t>โครงการปัจฉิมนิเทศผู้สำเร็จการศึกษาและแนะแนวการศึกษาต่อ ประจำปีการศึกษา 2561</t>
  </si>
  <si>
    <t>โครงการติดตามผู้สำเร็จการศึกษา ประจำปีการศึกษา 2561</t>
  </si>
  <si>
    <t xml:space="preserve">โครงการประเมินความพึงพอใจของสถานประกอบการ หน่วยงาน หรือสถานศึกษา </t>
  </si>
  <si>
    <t>โครงการจัดทำคู่มือนักเรียน นักศึกษา ประจำปีการศึกษา 2562</t>
  </si>
  <si>
    <t>โครงการปฐมนิเทศนักเรียน นักศึกษาประจำปีการศึกษา 2562</t>
  </si>
  <si>
    <t>โครงการจัดหาเงินทุนเพื่อการศึกษาของนักเรียน นักศึกษา ประจำปีการศึกษา 2562</t>
  </si>
  <si>
    <t>โครงการขับขี่ปลอดภัย</t>
  </si>
  <si>
    <t>โครงการสถานศึกษาคุณธรรม</t>
  </si>
  <si>
    <t>โครงการยาเสพติด</t>
  </si>
  <si>
    <t>โครงการประเมินครูที่ปรึกษา</t>
  </si>
  <si>
    <t xml:space="preserve">โครงการฝึกอบรมอาชีพเพื่อผู้พิการและผู้ด้อยโอกาสและทัณฑ์สถานหญิงพิษณุโลก  </t>
  </si>
  <si>
    <t>โครงการสานฝันอาชีพสู่ชุมชน ภายใต้กิจกรรม “หน่วยบำบัดทุกข์ บำรุงสุข สร้างรอยยิ้มให้ประชาชน”</t>
  </si>
  <si>
    <t xml:space="preserve">โครงการฝึกอบรมอาชีพและสาธิตอาชีพใหม่ เพื่อแนะแนวการศึกษาในสายอาชีพ  ประจำปี 2562  </t>
  </si>
  <si>
    <t xml:space="preserve">โครงการขยายโอกาสการศึกษาวิชาชีพและพัฒนาทักษะวิชาชีพเพื่อเตรียมความพร้อมเข้าสู่ตลาดแรงงาน กิจกรรมศูนย์ซ่อมสร้างเพื่อชุมชน  (Fix  it  Center)  
</t>
  </si>
  <si>
    <t xml:space="preserve">โครงการการสร้างอาชีพ  สร้างรายได้ กิจกรรมฝึกอบรม ๑๐๘ อาชีพ (การแสดงผลงานทางวิชาการของนักเรียน นักศึกษา)  ประจำปี  2562
</t>
  </si>
  <si>
    <t>โครงการอบรมป้องกันสิ่งเสพติด ปัญหาโรคเอดส์และป้องกันปัญหาการตั้งครรภ์ไม่พร้อมของวัยรุ่น</t>
  </si>
  <si>
    <t>โครงการ Fix it Center ในศูนย์การเรียนรู้ ICT ชุมชน  ประจำปี 2562</t>
  </si>
  <si>
    <t>โครงการสุขาภิบาลอาหาร</t>
  </si>
  <si>
    <t>โครงการปรับปรุงซ่อมแซมห้องปฏิบัติการคอมพิวเตอร์และห้องพักครูแผนกวิชาคอมพิวเตอร์ธุรกิจ</t>
  </si>
  <si>
    <t>โครงการพัฒนาศักยภาพผู้เรียนด้านการใช้คอมพิวเตอร์</t>
  </si>
  <si>
    <t>โครงการจิตอาสาเพื่อพัฒนาสิ่งแวดล้อมและสังคม</t>
  </si>
  <si>
    <t>โครงการ Netgen of Microsft สร้างสรรค์เยาวชนคนรุ่นใหม่</t>
  </si>
  <si>
    <t>โครงการแข่งขันทักษะวิชาชีพและส่งเสริมความเป็นเลิศทางวิชาการ</t>
  </si>
  <si>
    <t>โครงการตลาดนัดพอเพียง</t>
  </si>
  <si>
    <t>โครงการซ่อมบำรุงคอมพิวเตอร์ห้องปฏิบัติการ อาคาร 9 จำนวน 8 ห้อง</t>
  </si>
  <si>
    <t>โครงการนักเรียน นักสร้าง(ภาพยนตร์)</t>
  </si>
  <si>
    <t>โครงการพัฒนาห้องเรียนสู่มาตรฐานวิชาชีพ</t>
  </si>
  <si>
    <t xml:space="preserve"> -  ค่าใช้จ่ายโครงการพัฒนาความร่วมมืออาชีวศึกษาสู่มาตรฐานนานาชาติ </t>
  </si>
  <si>
    <t>นางประไพรสาร</t>
  </si>
  <si>
    <t>สุชาติธรรม</t>
  </si>
  <si>
    <t xml:space="preserve"> - ค่าใช้จ่ายโครงการจัดการบุคลากรสนับสนุนเพื่อ</t>
  </si>
  <si>
    <t>โครงการพัฒนาจัดการศูนย์บริการสนับสนุนนักเรียน นักศึกษาพิการอาชีวศึกษา</t>
  </si>
  <si>
    <t>โครงการอบรมเชิงปฏิบัติการทางการสื่อสารและบุคลิกภาพ</t>
  </si>
  <si>
    <t>โครงการสร้างความร่วมมือในการเป็นวิทยากรพิเศษให้กับสถานศึกษากับสถานประกอบการ</t>
  </si>
  <si>
    <t>โครงการจัดทำบัตรประจำตัวนักศึกษาระบบบาร์โค้ด ปี 62</t>
  </si>
  <si>
    <t>โครงการรับสมัครนักเรียนนักศึกษา ปี 62</t>
  </si>
  <si>
    <t>โครงการมอบตัวนักเรียนนักศึกษา ประจำปีการศึกษา 2562</t>
  </si>
  <si>
    <t>งานทะเบียนพบผู้สำเร็จการศึกษา  ประจำปีการศึกษา  2561</t>
  </si>
  <si>
    <t>ด้านอาหารและโภชนาการ</t>
  </si>
  <si>
    <t>นายธัชธนพงษ์</t>
  </si>
  <si>
    <t>โครงการอนุรักษ์วัฒนธรรมหล่อเทียน ประจำปีการศึกษา 2562</t>
  </si>
  <si>
    <t>โครงการวันไหว้ครูประจำปีการศึกษา 2562</t>
  </si>
  <si>
    <t xml:space="preserve">โครงการเปิดประชุมวิชาการองค์กรนักวิชาชีพในอนาคตแห่งประเทศไทย แข่งทักษะวิชาชีพพื้นฐาน ประจำปีการศึกษา 2562 </t>
  </si>
  <si>
    <t>โครงการปรับปรุงห้องปฏิบบัติการสอนแผนกวิชาการโรงแรม</t>
  </si>
  <si>
    <t>จัดทำวารสาร  ปีงบประมาณ พ.ศ.2562</t>
  </si>
  <si>
    <t>จัดส่งข่าวสารทาง SMS ปีงบประมาณ พ.ศ. 2562</t>
  </si>
  <si>
    <t>นิเทศการจัดการเรียนการสอน ปีงบประมาณ พ.ศ. 2562</t>
  </si>
  <si>
    <t>โครงการพัฒนาศักยภาพและส่งเสริมผู้ประกอบการอาชีวศึกษา</t>
  </si>
  <si>
    <t>นางสาวธันยพร</t>
  </si>
  <si>
    <t>โครงการศึกษาดูงานคณะครูในสถานประกอบการ แผนกอาหาร</t>
  </si>
  <si>
    <t>โครงการบูรณาการเรียนการสอนสาขาวิชาอาหารและโภชนาการ</t>
  </si>
  <si>
    <t>โครงการธรรมศึกษาตามหลักปรัชญาของเศรษฐกิจพอเพียง ปีการศึกษา 2562</t>
  </si>
  <si>
    <t>นายพยัคฆ์</t>
  </si>
  <si>
    <t>โครงการอบรมเชิงปฏิบัติการพัฒนาทักษะความรู้ด้านวิชาชีพอาหารและโภชนาการ สำหรับครูผู้สอน</t>
  </si>
  <si>
    <t>โครงการเสริมสร้างศักยภาพความร่วมมือกับหน่วยงานภาครัฐเอกชนชุมชนและสถานประกอบการจัดระบบทวิภาคี ระดับวิชาชีพชั้นสูง</t>
  </si>
  <si>
    <t>โครงการปรับปรุงห้องทฤษฎี และห้องเรียนปฏิบัติการบัญชี เพื่อรองรับการพัฒนาระบบสารสนเทศในการจัดการเรียนการสอนสาขาการบัญชี</t>
  </si>
  <si>
    <t>โครงการวันดินโลก</t>
  </si>
  <si>
    <t>โครงการวันเด็กแห่งชาติ</t>
  </si>
  <si>
    <t>โครงการวันปิยมหาราช</t>
  </si>
  <si>
    <t>โครงการรับการตรวจประเมินประกันคุณภาพภายนอกจากหน่วยงานต้นสังกัด</t>
  </si>
  <si>
    <t>โครงการคัดแยกขยะภายในวิทยาลัยอาชีวศึกษาพิษณุโลก</t>
  </si>
  <si>
    <t>งานอาคารสถานที่</t>
  </si>
  <si>
    <t>จุลินทรีย์ที่มีประสิทธิภาพ(EM)ลดค่าใช้จ่าย และรักษาสิ่งแวดล้อม</t>
  </si>
  <si>
    <t>อาชีวะร่วมใจ อนุรักษ์การใช้พลังงาน</t>
  </si>
  <si>
    <t>โครงการแนะแนวการศึกษาสัญจร ประจำปีการศึกษา 2562</t>
  </si>
  <si>
    <t>ยอดเงินที่ขอ</t>
  </si>
  <si>
    <t>ยอดที่อนุมัติแผน</t>
  </si>
  <si>
    <t>ฝ่าย,งาน</t>
  </si>
  <si>
    <t>เครื่องขยายสัญญาณภาพ</t>
  </si>
  <si>
    <t>งานสื่อการเรียนและการสอน</t>
  </si>
  <si>
    <t>โครงการศึกษาดูงาน"ทฤษฏีใหม่"ประกอบการเรียนรู้ รายวิชา เศรษฐกิจพอเพียง</t>
  </si>
  <si>
    <t>โครงการงานทะเบียนพบผู้สำเร็จการศึกษา  ประจำปีการศึกษา  2561</t>
  </si>
  <si>
    <t>โครงการบำรุงรักษาเครื่องเสียง โทรศัพท์</t>
  </si>
  <si>
    <t>โครงการจัดทำวารสาร  ปีงบประมาณ พ.ศ.2562</t>
  </si>
  <si>
    <t>โครงการจัดส่งข่าวสารทาง SMS ปีงบประมาณ พ.ศ. 2562</t>
  </si>
  <si>
    <t>โครงการจุลินทรีย์ที่มีประสิทธิภาพ(EM)ลดค่าใช้จ่าย และรักษาสิ่งแวดล้อม</t>
  </si>
  <si>
    <t>โครงการอาชีวะร่วมใจ อนุรักษ์การใช้พลังงาน</t>
  </si>
  <si>
    <t>รุ่งสว่าง</t>
  </si>
  <si>
    <t>สุรินทร์คำ</t>
  </si>
  <si>
    <t>สุขธนานิภาศิริ</t>
  </si>
  <si>
    <t>กึกก้อง</t>
  </si>
  <si>
    <t>แซ่ลิ้ม</t>
  </si>
  <si>
    <t>ทำว่อง</t>
  </si>
  <si>
    <t>ชัยมูล</t>
  </si>
  <si>
    <t>แผนกการโรงแรมฯ</t>
  </si>
  <si>
    <t>จันทร์วัทน์</t>
  </si>
  <si>
    <t>โกศล</t>
  </si>
  <si>
    <t>โครงการ 11 แผนดี 11 แผนเก่ง ของทุกสาขาวิชา จำนวน 30 โครงการ</t>
  </si>
  <si>
    <t>นายมาโนชย์</t>
  </si>
  <si>
    <t>งานส่งเสริมผลผลิตฯ</t>
  </si>
  <si>
    <t>โครงการวันสำคัญแห่งชาติ</t>
  </si>
  <si>
    <t>โครงการวันสำคัญทางศาสนา</t>
  </si>
  <si>
    <t>โครงการรับการประเมินองค์การวิชาชีพในอนาคตแห่งประเทศไทย</t>
  </si>
  <si>
    <t>โครงการศึกษาดูงานองค์การนักวิชาชีพในอนาคตแห่งประเทศไทย</t>
  </si>
  <si>
    <t>โครงการนิเทศการจัดการเรียนการสอน ปีงบประมาณ พ.ศ. 2561</t>
  </si>
  <si>
    <t>โครงการพัฒนาคุณภาพนร.นศ.ฯให้สอดคล้องกับการเป็นประชาคมอาเซียน</t>
  </si>
  <si>
    <t>โครงการสอบมาตรฐานอาชีพร่วมกับสถานประกอบการ หน่วยงานภาครัฐ</t>
  </si>
  <si>
    <t>โครงการพัฒนาสมรรถนะผู้เรียนทั้งทักษะพื้นฐานด้านคณิตศาสตร์ฯ วิทยาศาสตร์และเทคโนโลยี ภาษาอังกฤษ ภาษาพื้นบ้านฯเทคโนโลยีสารสนเทศ (ICT) ทักษะชีวิต (Life Skill) ควบคู่กับการพัฒนาทักษะทางวิชาชีพ</t>
  </si>
  <si>
    <t>งามศักดิ์</t>
  </si>
  <si>
    <t>โครงการสอนซ่อมเสริมเพื่อแก้ปัญหาผู้เรียนที่ไม่จบการศึกษาตามหลักสูตร ปวช.ปวส.</t>
  </si>
  <si>
    <t>แผนการใช้จ่ายงบประมาณ ปี 2562</t>
  </si>
  <si>
    <t>โครงการ 5 แผนดี 5 แผนเก่ง ของทุกสาขาวิชา จำนวน 30 โครงการ</t>
  </si>
  <si>
    <t>มาตรฐานที่ 1 คุณลักษณะของผู้สำเร็จการศึกษาอาชีวศึกษาที่พึงประสงค์</t>
  </si>
  <si>
    <t>มาตรฐานที่ 2  การจัดการอาชีวศึกษา</t>
  </si>
  <si>
    <t>มาตรฐานที่ 3  การสร้างสังคมแห่งการเรียนรู้</t>
  </si>
  <si>
    <t>มาตรฐานที่ 4 Smart Young Businessman</t>
  </si>
  <si>
    <t>จำนวนเงิน</t>
  </si>
  <si>
    <t>โครงการพัฒนาระบบเครือข่ายคอมพิวเตอร์(Internet)</t>
  </si>
  <si>
    <t>พัฒนาระบบตรวจเช็คการเข้าร่วมกิจกรรมของนักเรียนนักศึกษาออนไลน์โดยยึดหลักของปรัชญาเศรษฐกิจพอเพียง</t>
  </si>
  <si>
    <t>พัฒนาประสิทธิภาพการจัดการเรียนการสอนแผนกคอมพิวเตอร์ธุรกิจโดยยึดหลักปรัชญาเศรษฐกิจพอเพียง</t>
  </si>
  <si>
    <r>
      <t xml:space="preserve">    </t>
    </r>
    <r>
      <rPr>
        <sz val="16"/>
        <rFont val="Angsana New"/>
        <family val="1"/>
      </rPr>
      <t>การพัฒนาบุคลิกภาพสำหรับนักการตลาด</t>
    </r>
  </si>
  <si>
    <t>แบ่งปันน้ำใจตามหลักเศรษฐกิจพอเพียง</t>
  </si>
  <si>
    <t xml:space="preserve"> -   โครงการสถานศึกษา 179 โครงการ</t>
  </si>
  <si>
    <t>ค่าเอกสารการพิมพ์</t>
  </si>
  <si>
    <t>ตู้เก็บเอกสาร</t>
  </si>
  <si>
    <t>เครื่องทำน้ำอุ่น</t>
  </si>
  <si>
    <t>อาหารและโภชนาการ</t>
  </si>
  <si>
    <t>เครื่องซักผ้า</t>
  </si>
  <si>
    <t>งานอาคาร</t>
  </si>
  <si>
    <t>ที่ตากผ้า</t>
  </si>
  <si>
    <t>แผนกโรงแรม</t>
  </si>
  <si>
    <t>ที่นอนสปิง</t>
  </si>
  <si>
    <t>เตียงเหล็ก</t>
  </si>
  <si>
    <t>โครงการพัฒนาระบบเครือข่าย</t>
  </si>
  <si>
    <t>นายบุญหลง</t>
  </si>
  <si>
    <t>ขันบางโพธ์</t>
  </si>
  <si>
    <t>ศูนย์พัฒนาระบบฯ</t>
  </si>
  <si>
    <t>โครงการตามมาตรฐานของวิทยาลัยอาชีวศึกษาพิษณุโลก</t>
  </si>
  <si>
    <t>ปีงบประมาณ พ.ศ.2562</t>
  </si>
  <si>
    <t>แหล่งเงิน</t>
  </si>
  <si>
    <t>รวม(บาท)</t>
  </si>
  <si>
    <t>ร้อยละ</t>
  </si>
  <si>
    <t>เรียนฟรี</t>
  </si>
  <si>
    <t>โครงการเงินอุดหนุนค่าอุปกรณ์การเรียนของนร.ปวช.1</t>
  </si>
  <si>
    <t>โครงการให้คำแนะนำกับผู้ที่สำเร็จการศึกษา  ประจำปีการศึกษา  2561</t>
  </si>
  <si>
    <t>ดำเนินงาน</t>
  </si>
  <si>
    <t>โครงการแสดงผลงานทางวิชาการนร.นศ. และ Open House)</t>
  </si>
  <si>
    <t xml:space="preserve">  - โครงการเผยแพร่วิชาชีพสาขาวิชาคหกรรมศาสตร์แก่นักเรียนและบุคคลทั่วไป</t>
  </si>
  <si>
    <t xml:space="preserve">  - โครงการเผยแพร่วิชาชีพสาขาวิชาแฟชั่นและสิ่งทอให้แก่นักเรียนนักศึกษาและบุคคลทั่วไป</t>
  </si>
  <si>
    <t>โครงการเพิ่มพูนความรู้ด้านมาตรฐานวิชาชีพสู่ประชาคมอาเซียน</t>
  </si>
  <si>
    <t>โครงการสัปดาห์วันภาษาไทยแห่งชาติ</t>
  </si>
  <si>
    <t xml:space="preserve">โครงการศึกษาดูงาน นร. นศ. ชั้นปีที่ 1 </t>
  </si>
  <si>
    <t>โครงการพัฒนาระบบตรวจเช็คการเข้าร่วมกิจกรรมของนักเรียนนักศึกษาออนไลน์โดยยึดหลักปรัชญาเศรษฐกิจพอเพียง</t>
  </si>
  <si>
    <t>การพัฒนาบุคลิกภาพสำหรับนักการตลาด</t>
  </si>
  <si>
    <t>ฝ่ายพัฒนากิจการนักเรียนนักศึกษา</t>
  </si>
  <si>
    <t>โครงการพัฒนาคุณธรรม จริยธรรม</t>
  </si>
  <si>
    <t xml:space="preserve">  - โครงการค่ายคุณธรรมจริยธรรมนักเรียนนักศึกษาใหม่</t>
  </si>
  <si>
    <t>โครงการสร้างบุคลิคภาพและความรับผิดชอบต่อสังคม</t>
  </si>
  <si>
    <t xml:space="preserve">  - โครงการชาวอาชีวะรักสะอาด</t>
  </si>
  <si>
    <t xml:space="preserve">  - โครงการขุมทองจากขยะ</t>
  </si>
  <si>
    <t xml:space="preserve">  - โครงการBig Cleaning Day อาชีวะร่วมใจรักษาความสะอาด</t>
  </si>
  <si>
    <t xml:space="preserve">  - โครงการเลือกตั้งคณะกรรมการดำเนินงานองค์การวิชาชีพในอนาคตแห่งประเทศไทย</t>
  </si>
  <si>
    <t xml:space="preserve">  - โครงการเปิดประชุมวิชาการองค์กรนักวิชาชีพในอนาคตแห่งประเทศไทย แข่งทักษะวิชาชีพพื้นฐาน ประจำปีการศึกษา 2562 </t>
  </si>
  <si>
    <t xml:space="preserve">  - โครงการรับการประเมินองค์การวิชาชีพในอนาคตแห่งประเทศไทย</t>
  </si>
  <si>
    <t xml:space="preserve">  - โครงการพัฒนาศักยภาพชาวอาชีวะ เพื่อเป็นพลเมืองที่ดีในอนาคต</t>
  </si>
  <si>
    <t xml:space="preserve">  - โครงการ Good Buy Senior</t>
  </si>
  <si>
    <t xml:space="preserve">  - โครงการขับขี่ปลอดภัย</t>
  </si>
  <si>
    <t xml:space="preserve">  - โครงการส่งเสริมกิจกรรมลูกเสือ – เนตรนารีวิสามัญ</t>
  </si>
  <si>
    <t>โครงการเสริมสร้างสุขภาพ กีฬาและนันทนาการ</t>
  </si>
  <si>
    <t xml:space="preserve">  - โครงการแข่งขันกีฬานักเรียนนักศึกษาทั้งภายในและภายนอกจังหวัดพิษณุโลก </t>
  </si>
  <si>
    <t>โครงการส่งเสริมศาสนา ศิลปะ วัฒนธรรม</t>
  </si>
  <si>
    <t xml:space="preserve">  - โครงการศึกษาดูงานองค์การนักวิชาชีพในอนาคตแห่งประเทศไทย</t>
  </si>
  <si>
    <t xml:space="preserve">  - โครงการวันสำคัญทางศาสนา</t>
  </si>
  <si>
    <t xml:space="preserve">  - โครงการตักบาตรเติมบุญค้ำจุนพระพุทธศาสนา</t>
  </si>
  <si>
    <t xml:space="preserve">  - โครงการอนุรักษ์วัฒนธรรมหล่อเทียน ประจำปีการศึกษา 2562</t>
  </si>
  <si>
    <t xml:space="preserve">  - โครงการวันไหว้ครูประจำปีการศึกษา 2562</t>
  </si>
  <si>
    <t xml:space="preserve">  - โครงการวันสถาปนาวิทยาลัยอาชีวศึกษาพิษณุโลก</t>
  </si>
  <si>
    <t xml:space="preserve">  - โครงการวันสำคัญแห่งชาติ</t>
  </si>
  <si>
    <t xml:space="preserve"> - โครงการวันแม่แห่งชาติ (12 สิงหามหาราชินี)</t>
  </si>
  <si>
    <t xml:space="preserve"> - โครงการเฉลิมพระเกียรติ สมเด็จพระเจ้าอยู่หัว รัชกาลที่ 10</t>
  </si>
  <si>
    <t xml:space="preserve"> - โครงการวันปิยมหาราช</t>
  </si>
  <si>
    <t xml:space="preserve"> - โครงการวันดินโลก</t>
  </si>
  <si>
    <t xml:space="preserve"> - โครงการวันเด็กแห่งชาติ</t>
  </si>
  <si>
    <t>โครงการพัฒนาบุคลากรของสถานศึกษาในระบบดิจิทัล</t>
  </si>
  <si>
    <t>โครงการพัฒนาระบบเครือข่ายคอมพิวเตอร์</t>
  </si>
  <si>
    <t>โครงการอบรมเชิงปฏิบัติการการพัฒนากระบวนการจัดการเรียนการสอน</t>
  </si>
  <si>
    <t>โครงการซ่อมแซมห้องทฤษฎี และห้องเรียนปฏิบัติการบัญชี เพื่อรองรับการพัฒนาระบบสารสนเทศในการจัดการเรียนการสอนสาขาการบัญชี</t>
  </si>
  <si>
    <t>โครงการซ่อมแซมพัฒนาสภาพแวดล้อมห้องเรียน และห้องปฏิบัติการบัญชี ให้เหมาะสมสำหรับการเรียนรู้ด้านวิชาชีพการบัญชี</t>
  </si>
  <si>
    <t>โครงการซ่อมแซมห้องปฏิบัติการคอมพิวเตอร์และห้องพักครูแผนกวิชาคอมพิวเตอร์ธุรกิจ</t>
  </si>
  <si>
    <t>โครงการซ่อมแซมห้องปฏิบบัติการสอนแผนกวิชาการโรงแรม</t>
  </si>
  <si>
    <t>โครงการนิเทศการจัดการเรียนการสอน ปีงบประมาณ พ.ศ. 2562</t>
  </si>
  <si>
    <t>โครงการจัดการเรียนการสอนเป็นชิ้นงาน/โครงการ</t>
  </si>
  <si>
    <t>โครงการพัฒนาประสิทธิภาพการเรียนการสอนแผนกวิชาคอมพิวเตอร์โดยยึดหลักปรัชญาเศรษฐกิจพอเพียง</t>
  </si>
  <si>
    <t>โครงการซ่อมแซมร้านค้าโรงอาหาร</t>
  </si>
  <si>
    <t>โครงการซ่อมแซมห้องพยาบาล</t>
  </si>
  <si>
    <t>โครงการเสริมสร้างบุคลิกภาพและความรับผิดชอบต่อสังคม</t>
  </si>
  <si>
    <t xml:space="preserve">  - โครงการยาเสพติด</t>
  </si>
  <si>
    <t xml:space="preserve">  - โครงการสถานศึกษาคุณธรรม</t>
  </si>
  <si>
    <t>ฝ่ายแผนงานและความร่วมมือ</t>
  </si>
  <si>
    <t>ฝ่ายบริหารวิชาการ</t>
  </si>
  <si>
    <t>โครงการพัฒนาหลักสูตรสถานศึกษาร่วมกับสถานประกอบการ</t>
  </si>
  <si>
    <t>โครงการส่งเสริมการทำโครงงานวิทยาศาสตร์ระดับต่างๆ</t>
  </si>
  <si>
    <t xml:space="preserve">โครงการการสร้างอาชีพ  สร้างรายได้ กิจกรรมฝึกอบรม 108 อาชีพ (การแสดงผลงานทางวิชาการของนักเรียน นักศึกษา)  ประจำปี  2562
</t>
  </si>
  <si>
    <t>โครงการสนับสนุนทุนเพื่อวิจัยพัฒนานวัตกรรม  และสิ่งประดิษฐ์</t>
  </si>
  <si>
    <t>โครงการสนับสนุนเงินเพื่อร่วมประกวดแข่งขันสิ่งประดิษฐ์ภายนอกสถานศึกษา</t>
  </si>
  <si>
    <t>โครงการหารายได้ระหว่างเรียนทุกแผนกวิชา</t>
  </si>
  <si>
    <t xml:space="preserve">  - โครงพัฒนาภาวะผู้นำคณะกรรมการองค์การวิชาชีพ คณะกรรมการชมรมและหัวหน้าชั้น</t>
  </si>
  <si>
    <t xml:space="preserve">  - โครงการพัฒนาบุคลิกภาพ ทัศนคติ ทักษะชีวิต เพื่อเป็นพลเมืองที่ดีในอนาคต</t>
  </si>
  <si>
    <t xml:space="preserve">  - โครงการ 5 แผนดี 5 แผนเก่ง ของทุกสาขาวิชา จำนวน 30 โครงการ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</si>
</sst>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"/>
    <numFmt numFmtId="192" formatCode="_-* #,##0_-;\-* #,##0_-;_-* &quot;-&quot;??_-;_-@_-"/>
    <numFmt numFmtId="193" formatCode="#,##0.00_ ;\-#,##0.00\ "/>
    <numFmt numFmtId="194" formatCode="_-* #,##0.0_-;\-* #,##0.0_-;_-* &quot;-&quot;??_-;_-@_-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  <numFmt numFmtId="199" formatCode="_-* #,##0_-;\-* #,##0_-;_-* &quot;-&quot;??_-;_-@"/>
    <numFmt numFmtId="200" formatCode="_(* #,##0.00_);_(* \(#,##0.00\);_(* &quot;-&quot;??_);_(@_)"/>
    <numFmt numFmtId="201" formatCode="_(* #,##0_);_(* \(#,##0\);_(* &quot;-&quot;??_);_(@_)"/>
    <numFmt numFmtId="202" formatCode="0.0"/>
    <numFmt numFmtId="203" formatCode="_(* #,##0.0_);_(* \(#,##0.0\);_(* &quot;-&quot;??_);_(@_)"/>
  </numFmts>
  <fonts count="90">
    <font>
      <sz val="16"/>
      <name val="TH Sarabun New"/>
      <family val="0"/>
    </font>
    <font>
      <b/>
      <sz val="26"/>
      <name val="TH Sarabun New"/>
      <family val="2"/>
    </font>
    <font>
      <b/>
      <sz val="16"/>
      <name val="TH Sarabun New"/>
      <family val="2"/>
    </font>
    <font>
      <b/>
      <sz val="48"/>
      <name val="TH Sarabun New"/>
      <family val="2"/>
    </font>
    <font>
      <b/>
      <sz val="36"/>
      <name val="TH Sarabun New"/>
      <family val="2"/>
    </font>
    <font>
      <sz val="8"/>
      <name val="TH Sarabun New"/>
      <family val="2"/>
    </font>
    <font>
      <b/>
      <sz val="32"/>
      <name val="TH Sarabun New"/>
      <family val="2"/>
    </font>
    <font>
      <b/>
      <sz val="8"/>
      <name val="TH Sarabun New"/>
      <family val="2"/>
    </font>
    <font>
      <b/>
      <sz val="24"/>
      <name val="TH Sarabun New"/>
      <family val="2"/>
    </font>
    <font>
      <b/>
      <sz val="20"/>
      <name val="TH Sarabun New"/>
      <family val="2"/>
    </font>
    <font>
      <b/>
      <u val="single"/>
      <sz val="16"/>
      <name val="TH Sarabun New"/>
      <family val="2"/>
    </font>
    <font>
      <b/>
      <sz val="14"/>
      <name val="TH Sarabun New"/>
      <family val="2"/>
    </font>
    <font>
      <b/>
      <sz val="18"/>
      <name val="TH Sarabun New"/>
      <family val="2"/>
    </font>
    <font>
      <sz val="20"/>
      <name val="TH Sarabun New"/>
      <family val="2"/>
    </font>
    <font>
      <b/>
      <sz val="28"/>
      <name val="TH Sarabun New"/>
      <family val="2"/>
    </font>
    <font>
      <sz val="14"/>
      <name val="TH Sarabun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20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sz val="16"/>
      <color indexed="8"/>
      <name val="Angsana New"/>
      <family val="1"/>
    </font>
    <font>
      <b/>
      <sz val="20"/>
      <name val="Angsana New"/>
      <family val="1"/>
    </font>
    <font>
      <sz val="15"/>
      <name val="Angsana New"/>
      <family val="1"/>
    </font>
    <font>
      <sz val="13"/>
      <name val="Angsana New"/>
      <family val="1"/>
    </font>
    <font>
      <b/>
      <sz val="15"/>
      <name val="Angsana New"/>
      <family val="1"/>
    </font>
    <font>
      <b/>
      <sz val="14"/>
      <name val="Angsana New"/>
      <family val="1"/>
    </font>
    <font>
      <b/>
      <sz val="11"/>
      <name val="Angsana New"/>
      <family val="1"/>
    </font>
    <font>
      <b/>
      <sz val="13"/>
      <name val="Angsana New"/>
      <family val="1"/>
    </font>
    <font>
      <sz val="12"/>
      <name val="Angsana New"/>
      <family val="1"/>
    </font>
    <font>
      <sz val="15"/>
      <name val="TH Sarabun New"/>
      <family val="2"/>
    </font>
    <font>
      <sz val="14"/>
      <color indexed="8"/>
      <name val="Angsana New"/>
      <family val="1"/>
    </font>
    <font>
      <sz val="18"/>
      <color indexed="8"/>
      <name val="Angsana New"/>
      <family val="1"/>
    </font>
    <font>
      <sz val="18"/>
      <name val="Angsana New"/>
      <family val="1"/>
    </font>
    <font>
      <b/>
      <sz val="18"/>
      <name val="Angsana New"/>
      <family val="1"/>
    </font>
    <font>
      <sz val="18"/>
      <color indexed="8"/>
      <name val="TH Sarabun New"/>
      <family val="2"/>
    </font>
    <font>
      <sz val="15"/>
      <color indexed="8"/>
      <name val="Angsana New"/>
      <family val="1"/>
    </font>
    <font>
      <b/>
      <u val="single"/>
      <sz val="16"/>
      <name val="Angsana New"/>
      <family val="1"/>
    </font>
    <font>
      <b/>
      <u val="single"/>
      <sz val="16"/>
      <color indexed="8"/>
      <name val="Angsana New"/>
      <family val="1"/>
    </font>
    <font>
      <i/>
      <sz val="16"/>
      <name val="Angsana New"/>
      <family val="1"/>
    </font>
    <font>
      <sz val="11"/>
      <color indexed="9"/>
      <name val="Tahoma"/>
      <family val="2"/>
    </font>
    <font>
      <u val="single"/>
      <sz val="16"/>
      <color indexed="20"/>
      <name val="TH Sarabun New"/>
      <family val="2"/>
    </font>
    <font>
      <u val="single"/>
      <sz val="16"/>
      <color indexed="12"/>
      <name val="TH Sarabun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9"/>
      <name val="Angsana New"/>
      <family val="1"/>
    </font>
    <font>
      <sz val="16"/>
      <color indexed="8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6"/>
      <color theme="11"/>
      <name val="TH Sarabun New"/>
      <family val="2"/>
    </font>
    <font>
      <u val="single"/>
      <sz val="16"/>
      <color theme="10"/>
      <name val="TH Sarabun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8"/>
      <color rgb="FF000000"/>
      <name val="Angsana New"/>
      <family val="1"/>
    </font>
    <font>
      <sz val="14"/>
      <color theme="1"/>
      <name val="Angsana New"/>
      <family val="1"/>
    </font>
    <font>
      <sz val="18"/>
      <color theme="0"/>
      <name val="Angsana New"/>
      <family val="1"/>
    </font>
    <font>
      <sz val="16"/>
      <color theme="1"/>
      <name val="TH Sarabun New"/>
      <family val="2"/>
    </font>
    <font>
      <sz val="16"/>
      <color rgb="FF000000"/>
      <name val="Angsana New"/>
      <family val="1"/>
    </font>
    <font>
      <sz val="15"/>
      <color theme="1"/>
      <name val="Angsana New"/>
      <family val="1"/>
    </font>
    <font>
      <b/>
      <u val="single"/>
      <sz val="16"/>
      <color theme="1"/>
      <name val="Angsana New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99FFCC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ashDotDot"/>
    </border>
    <border>
      <left style="thin"/>
      <right style="thin"/>
      <top style="dashDotDot"/>
      <bottom style="dashDotDot"/>
    </border>
    <border>
      <left style="thin"/>
      <right style="thin"/>
      <top style="dashDotDot"/>
      <bottom style="thin"/>
    </border>
    <border>
      <left style="thin"/>
      <right style="thin"/>
      <top>
        <color indexed="63"/>
      </top>
      <bottom style="dashDotDot"/>
    </border>
    <border>
      <left style="thin"/>
      <right style="thin"/>
      <top style="dashDotDot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ashDotDot"/>
      <bottom style="dashDotDot"/>
    </border>
    <border>
      <left>
        <color indexed="63"/>
      </left>
      <right>
        <color indexed="63"/>
      </right>
      <top style="dashDotDot"/>
      <bottom style="dashDotDot"/>
    </border>
    <border>
      <left>
        <color indexed="63"/>
      </left>
      <right style="thin"/>
      <top style="dashDotDot"/>
      <bottom style="dashDotDot"/>
    </border>
    <border>
      <left style="thin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thin"/>
      <top style="dashDotDot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ashDotDot"/>
    </border>
    <border>
      <left>
        <color indexed="63"/>
      </left>
      <right>
        <color indexed="63"/>
      </right>
      <top style="dotted"/>
      <bottom style="dashDotDot"/>
    </border>
    <border>
      <left style="thin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thin"/>
      <top>
        <color indexed="63"/>
      </top>
      <bottom style="dashDot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ashDot"/>
      <bottom>
        <color indexed="63"/>
      </bottom>
    </border>
    <border>
      <left style="thin"/>
      <right style="thin"/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>
        <color indexed="63"/>
      </right>
      <top style="dashDot"/>
      <bottom>
        <color indexed="63"/>
      </bottom>
    </border>
    <border>
      <left style="thin"/>
      <right style="thin"/>
      <top style="dashDot"/>
      <bottom style="dashDot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ashDotDot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ashDot"/>
      <bottom style="dashDotDot"/>
    </border>
    <border>
      <left>
        <color indexed="63"/>
      </left>
      <right style="thin"/>
      <top style="dashDotDot"/>
      <bottom style="dashDot"/>
    </border>
    <border>
      <left style="thin"/>
      <right>
        <color indexed="63"/>
      </right>
      <top style="dashDotDot"/>
      <bottom style="dashDot"/>
    </border>
    <border>
      <left>
        <color indexed="63"/>
      </left>
      <right>
        <color indexed="63"/>
      </right>
      <top style="dashDotDot"/>
      <bottom style="dashDot"/>
    </border>
    <border>
      <left style="thin"/>
      <right style="thin"/>
      <top style="dashDotDot"/>
      <bottom style="dashDot"/>
    </border>
    <border>
      <left style="thin"/>
      <right>
        <color indexed="63"/>
      </right>
      <top style="dashDot"/>
      <bottom style="dashDotDot"/>
    </border>
    <border>
      <left>
        <color indexed="63"/>
      </left>
      <right>
        <color indexed="63"/>
      </right>
      <top style="dashDot"/>
      <bottom style="dashDotDot"/>
    </border>
    <border>
      <left>
        <color indexed="63"/>
      </left>
      <right style="thin"/>
      <top style="dashDot"/>
      <bottom style="dashDotDot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Dot"/>
      <bottom style="thin"/>
    </border>
    <border>
      <left>
        <color indexed="63"/>
      </left>
      <right style="thin"/>
      <top style="thin"/>
      <bottom style="dashDotDot"/>
    </border>
    <border>
      <left>
        <color indexed="63"/>
      </left>
      <right style="thin"/>
      <top style="dashDotDot"/>
      <bottom style="thin"/>
    </border>
    <border>
      <left style="thin"/>
      <right style="thin"/>
      <top style="dashDotDot"/>
      <bottom style="dotted"/>
    </border>
    <border>
      <left style="thin"/>
      <right>
        <color indexed="63"/>
      </right>
      <top style="dashDotDot"/>
      <bottom style="dotted"/>
    </border>
    <border>
      <left>
        <color indexed="63"/>
      </left>
      <right>
        <color indexed="63"/>
      </right>
      <top style="dashDotDot"/>
      <bottom style="dotted"/>
    </border>
    <border>
      <left>
        <color indexed="63"/>
      </left>
      <right style="thin"/>
      <top style="dashDotDot"/>
      <bottom style="dotted"/>
    </border>
    <border>
      <left style="thin"/>
      <right>
        <color indexed="63"/>
      </right>
      <top style="thin"/>
      <bottom style="dashDotDot"/>
    </border>
    <border>
      <left>
        <color indexed="63"/>
      </left>
      <right>
        <color indexed="63"/>
      </right>
      <top style="thin"/>
      <bottom style="dashDotDot"/>
    </border>
    <border>
      <left style="thin"/>
      <right style="thin"/>
      <top style="dotted"/>
      <bottom style="dashDotDot"/>
    </border>
    <border>
      <left>
        <color indexed="63"/>
      </left>
      <right style="thin"/>
      <top style="dashDot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  <xf numFmtId="0" fontId="67" fillId="20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1" borderId="2" applyNumberFormat="0" applyAlignment="0" applyProtection="0"/>
    <xf numFmtId="0" fontId="72" fillId="0" borderId="3" applyNumberFormat="0" applyFill="0" applyAlignment="0" applyProtection="0"/>
    <xf numFmtId="0" fontId="73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74" fillId="23" borderId="1" applyNumberFormat="0" applyAlignment="0" applyProtection="0"/>
    <xf numFmtId="0" fontId="75" fillId="24" borderId="0" applyNumberFormat="0" applyBorder="0" applyAlignment="0" applyProtection="0"/>
    <xf numFmtId="0" fontId="76" fillId="0" borderId="4" applyNumberFormat="0" applyFill="0" applyAlignment="0" applyProtection="0"/>
    <xf numFmtId="0" fontId="77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78" fillId="20" borderId="5" applyNumberFormat="0" applyAlignment="0" applyProtection="0"/>
    <xf numFmtId="0" fontId="0" fillId="32" borderId="6" applyNumberFormat="0" applyFont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1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10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16" fontId="2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13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5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33" borderId="0" xfId="0" applyFill="1" applyAlignment="1">
      <alignment/>
    </xf>
    <xf numFmtId="3" fontId="0" fillId="0" borderId="0" xfId="0" applyNumberFormat="1" applyAlignment="1">
      <alignment/>
    </xf>
    <xf numFmtId="43" fontId="0" fillId="0" borderId="0" xfId="33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43" fontId="0" fillId="0" borderId="15" xfId="33" applyFont="1" applyBorder="1" applyAlignment="1">
      <alignment horizontal="left" vertical="center"/>
    </xf>
    <xf numFmtId="43" fontId="0" fillId="0" borderId="13" xfId="33" applyFont="1" applyBorder="1" applyAlignment="1">
      <alignment horizontal="left" vertical="center"/>
    </xf>
    <xf numFmtId="43" fontId="0" fillId="0" borderId="12" xfId="33" applyFont="1" applyBorder="1" applyAlignment="1">
      <alignment horizontal="left" vertical="center"/>
    </xf>
    <xf numFmtId="43" fontId="0" fillId="33" borderId="17" xfId="0" applyNumberFormat="1" applyFill="1" applyBorder="1" applyAlignment="1">
      <alignment horizontal="left" vertical="center"/>
    </xf>
    <xf numFmtId="43" fontId="0" fillId="0" borderId="14" xfId="33" applyFont="1" applyBorder="1" applyAlignment="1">
      <alignment horizontal="left" vertical="center"/>
    </xf>
    <xf numFmtId="43" fontId="0" fillId="0" borderId="16" xfId="33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3" fontId="0" fillId="0" borderId="11" xfId="33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43" fontId="0" fillId="0" borderId="10" xfId="0" applyNumberFormat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16" fillId="34" borderId="0" xfId="0" applyFont="1" applyFill="1" applyAlignment="1">
      <alignment horizontal="left" vertical="center"/>
    </xf>
    <xf numFmtId="43" fontId="0" fillId="0" borderId="0" xfId="0" applyNumberFormat="1" applyAlignment="1">
      <alignment/>
    </xf>
    <xf numFmtId="43" fontId="0" fillId="33" borderId="10" xfId="33" applyFont="1" applyFill="1" applyBorder="1" applyAlignment="1">
      <alignment horizontal="left" vertical="center"/>
    </xf>
    <xf numFmtId="43" fontId="0" fillId="34" borderId="18" xfId="0" applyNumberFormat="1" applyFill="1" applyBorder="1" applyAlignment="1">
      <alignment horizontal="left" vertical="center"/>
    </xf>
    <xf numFmtId="43" fontId="0" fillId="33" borderId="0" xfId="33" applyFont="1" applyFill="1" applyAlignment="1">
      <alignment/>
    </xf>
    <xf numFmtId="43" fontId="2" fillId="0" borderId="0" xfId="33" applyFont="1" applyAlignment="1">
      <alignment/>
    </xf>
    <xf numFmtId="43" fontId="2" fillId="0" borderId="0" xfId="0" applyNumberFormat="1" applyFont="1" applyAlignment="1">
      <alignment/>
    </xf>
    <xf numFmtId="0" fontId="20" fillId="35" borderId="0" xfId="0" applyFont="1" applyFill="1" applyAlignment="1">
      <alignment/>
    </xf>
    <xf numFmtId="0" fontId="21" fillId="0" borderId="0" xfId="0" applyFont="1" applyAlignment="1">
      <alignment/>
    </xf>
    <xf numFmtId="0" fontId="21" fillId="35" borderId="12" xfId="0" applyFont="1" applyFill="1" applyBorder="1" applyAlignment="1">
      <alignment horizontal="center"/>
    </xf>
    <xf numFmtId="0" fontId="21" fillId="35" borderId="19" xfId="0" applyFont="1" applyFill="1" applyBorder="1" applyAlignment="1">
      <alignment/>
    </xf>
    <xf numFmtId="0" fontId="21" fillId="35" borderId="20" xfId="0" applyFont="1" applyFill="1" applyBorder="1" applyAlignment="1">
      <alignment/>
    </xf>
    <xf numFmtId="0" fontId="21" fillId="35" borderId="21" xfId="0" applyFont="1" applyFill="1" applyBorder="1" applyAlignment="1">
      <alignment/>
    </xf>
    <xf numFmtId="0" fontId="21" fillId="35" borderId="13" xfId="0" applyFont="1" applyFill="1" applyBorder="1" applyAlignment="1">
      <alignment horizontal="center"/>
    </xf>
    <xf numFmtId="0" fontId="21" fillId="0" borderId="13" xfId="50" applyFont="1" applyBorder="1" applyAlignment="1">
      <alignment vertical="top" wrapText="1"/>
      <protection/>
    </xf>
    <xf numFmtId="0" fontId="21" fillId="35" borderId="0" xfId="0" applyFont="1" applyFill="1" applyAlignment="1">
      <alignment/>
    </xf>
    <xf numFmtId="0" fontId="21" fillId="35" borderId="16" xfId="0" applyFont="1" applyFill="1" applyBorder="1" applyAlignment="1">
      <alignment horizontal="center"/>
    </xf>
    <xf numFmtId="0" fontId="21" fillId="0" borderId="16" xfId="50" applyFont="1" applyBorder="1" applyAlignment="1">
      <alignment vertical="top" wrapText="1"/>
      <protection/>
    </xf>
    <xf numFmtId="0" fontId="21" fillId="35" borderId="22" xfId="0" applyFont="1" applyFill="1" applyBorder="1" applyAlignment="1">
      <alignment/>
    </xf>
    <xf numFmtId="0" fontId="21" fillId="35" borderId="23" xfId="0" applyFont="1" applyFill="1" applyBorder="1" applyAlignment="1">
      <alignment/>
    </xf>
    <xf numFmtId="0" fontId="21" fillId="35" borderId="24" xfId="0" applyFont="1" applyFill="1" applyBorder="1" applyAlignment="1">
      <alignment/>
    </xf>
    <xf numFmtId="0" fontId="21" fillId="35" borderId="11" xfId="0" applyFont="1" applyFill="1" applyBorder="1" applyAlignment="1">
      <alignment horizontal="center"/>
    </xf>
    <xf numFmtId="0" fontId="21" fillId="0" borderId="25" xfId="50" applyFont="1" applyBorder="1" applyAlignment="1">
      <alignment vertical="top" wrapText="1"/>
      <protection/>
    </xf>
    <xf numFmtId="0" fontId="21" fillId="35" borderId="26" xfId="0" applyFont="1" applyFill="1" applyBorder="1" applyAlignment="1">
      <alignment/>
    </xf>
    <xf numFmtId="0" fontId="21" fillId="35" borderId="27" xfId="0" applyFont="1" applyFill="1" applyBorder="1" applyAlignment="1">
      <alignment/>
    </xf>
    <xf numFmtId="0" fontId="21" fillId="35" borderId="28" xfId="0" applyFont="1" applyFill="1" applyBorder="1" applyAlignment="1">
      <alignment/>
    </xf>
    <xf numFmtId="0" fontId="21" fillId="35" borderId="29" xfId="0" applyFont="1" applyFill="1" applyBorder="1" applyAlignment="1">
      <alignment/>
    </xf>
    <xf numFmtId="0" fontId="21" fillId="35" borderId="30" xfId="0" applyFont="1" applyFill="1" applyBorder="1" applyAlignment="1">
      <alignment/>
    </xf>
    <xf numFmtId="0" fontId="23" fillId="35" borderId="21" xfId="0" applyFont="1" applyFill="1" applyBorder="1" applyAlignment="1">
      <alignment/>
    </xf>
    <xf numFmtId="0" fontId="21" fillId="0" borderId="13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35" borderId="31" xfId="0" applyFont="1" applyFill="1" applyBorder="1" applyAlignment="1">
      <alignment/>
    </xf>
    <xf numFmtId="0" fontId="21" fillId="35" borderId="32" xfId="0" applyFont="1" applyFill="1" applyBorder="1" applyAlignment="1">
      <alignment/>
    </xf>
    <xf numFmtId="0" fontId="21" fillId="35" borderId="33" xfId="0" applyFont="1" applyFill="1" applyBorder="1" applyAlignment="1">
      <alignment/>
    </xf>
    <xf numFmtId="0" fontId="21" fillId="35" borderId="0" xfId="0" applyFont="1" applyFill="1" applyAlignment="1">
      <alignment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18" xfId="0" applyFont="1" applyBorder="1" applyAlignment="1">
      <alignment horizontal="center" vertical="top"/>
    </xf>
    <xf numFmtId="0" fontId="22" fillId="0" borderId="17" xfId="0" applyFont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/>
    </xf>
    <xf numFmtId="0" fontId="22" fillId="33" borderId="34" xfId="0" applyFont="1" applyFill="1" applyBorder="1" applyAlignment="1">
      <alignment horizontal="center"/>
    </xf>
    <xf numFmtId="0" fontId="22" fillId="33" borderId="35" xfId="0" applyFont="1" applyFill="1" applyBorder="1" applyAlignment="1">
      <alignment horizontal="center"/>
    </xf>
    <xf numFmtId="0" fontId="22" fillId="36" borderId="17" xfId="0" applyFont="1" applyFill="1" applyBorder="1" applyAlignment="1">
      <alignment horizontal="center"/>
    </xf>
    <xf numFmtId="0" fontId="22" fillId="36" borderId="17" xfId="0" applyFont="1" applyFill="1" applyBorder="1" applyAlignment="1">
      <alignment/>
    </xf>
    <xf numFmtId="0" fontId="22" fillId="36" borderId="36" xfId="0" applyFont="1" applyFill="1" applyBorder="1" applyAlignment="1">
      <alignment/>
    </xf>
    <xf numFmtId="0" fontId="22" fillId="36" borderId="37" xfId="0" applyFont="1" applyFill="1" applyBorder="1" applyAlignment="1">
      <alignment/>
    </xf>
    <xf numFmtId="0" fontId="22" fillId="37" borderId="17" xfId="0" applyFont="1" applyFill="1" applyBorder="1" applyAlignment="1">
      <alignment/>
    </xf>
    <xf numFmtId="0" fontId="22" fillId="37" borderId="36" xfId="0" applyFont="1" applyFill="1" applyBorder="1" applyAlignment="1">
      <alignment/>
    </xf>
    <xf numFmtId="0" fontId="22" fillId="37" borderId="37" xfId="0" applyFont="1" applyFill="1" applyBorder="1" applyAlignment="1">
      <alignment/>
    </xf>
    <xf numFmtId="0" fontId="22" fillId="37" borderId="38" xfId="0" applyFont="1" applyFill="1" applyBorder="1" applyAlignment="1">
      <alignment/>
    </xf>
    <xf numFmtId="0" fontId="22" fillId="38" borderId="0" xfId="0" applyFont="1" applyFill="1" applyAlignment="1">
      <alignment/>
    </xf>
    <xf numFmtId="0" fontId="82" fillId="0" borderId="33" xfId="39" applyFont="1" applyBorder="1">
      <alignment/>
      <protection/>
    </xf>
    <xf numFmtId="0" fontId="21" fillId="0" borderId="31" xfId="0" applyFont="1" applyBorder="1" applyAlignment="1">
      <alignment/>
    </xf>
    <xf numFmtId="0" fontId="21" fillId="0" borderId="32" xfId="0" applyFont="1" applyBorder="1" applyAlignment="1">
      <alignment/>
    </xf>
    <xf numFmtId="43" fontId="21" fillId="39" borderId="15" xfId="33" applyFont="1" applyFill="1" applyBorder="1" applyAlignment="1">
      <alignment horizontal="center"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43" fontId="21" fillId="39" borderId="18" xfId="33" applyFont="1" applyFill="1" applyBorder="1" applyAlignment="1">
      <alignment horizontal="center"/>
    </xf>
    <xf numFmtId="0" fontId="21" fillId="35" borderId="39" xfId="0" applyFont="1" applyFill="1" applyBorder="1" applyAlignment="1">
      <alignment/>
    </xf>
    <xf numFmtId="0" fontId="21" fillId="0" borderId="39" xfId="0" applyFont="1" applyBorder="1" applyAlignment="1">
      <alignment/>
    </xf>
    <xf numFmtId="0" fontId="22" fillId="38" borderId="0" xfId="0" applyFont="1" applyFill="1" applyAlignment="1">
      <alignment/>
    </xf>
    <xf numFmtId="0" fontId="22" fillId="36" borderId="10" xfId="0" applyFont="1" applyFill="1" applyBorder="1" applyAlignment="1">
      <alignment horizontal="center"/>
    </xf>
    <xf numFmtId="0" fontId="22" fillId="36" borderId="10" xfId="0" applyFont="1" applyFill="1" applyBorder="1" applyAlignment="1">
      <alignment wrapText="1"/>
    </xf>
    <xf numFmtId="0" fontId="22" fillId="36" borderId="34" xfId="0" applyFont="1" applyFill="1" applyBorder="1" applyAlignment="1">
      <alignment/>
    </xf>
    <xf numFmtId="0" fontId="22" fillId="36" borderId="35" xfId="0" applyFont="1" applyFill="1" applyBorder="1" applyAlignment="1">
      <alignment/>
    </xf>
    <xf numFmtId="0" fontId="23" fillId="0" borderId="13" xfId="50" applyFont="1" applyBorder="1" applyAlignment="1">
      <alignment vertical="top" wrapText="1"/>
      <protection/>
    </xf>
    <xf numFmtId="0" fontId="21" fillId="0" borderId="15" xfId="0" applyFont="1" applyBorder="1" applyAlignment="1">
      <alignment vertical="top" wrapText="1"/>
    </xf>
    <xf numFmtId="0" fontId="21" fillId="0" borderId="31" xfId="0" applyFont="1" applyBorder="1" applyAlignment="1">
      <alignment vertical="top" wrapText="1"/>
    </xf>
    <xf numFmtId="0" fontId="21" fillId="0" borderId="32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21" fillId="0" borderId="40" xfId="0" applyFont="1" applyBorder="1" applyAlignment="1">
      <alignment vertical="top" wrapText="1"/>
    </xf>
    <xf numFmtId="0" fontId="21" fillId="0" borderId="39" xfId="0" applyFont="1" applyBorder="1" applyAlignment="1">
      <alignment vertical="top" wrapText="1"/>
    </xf>
    <xf numFmtId="0" fontId="21" fillId="0" borderId="15" xfId="0" applyFont="1" applyBorder="1" applyAlignment="1">
      <alignment horizontal="right" vertical="top" wrapText="1"/>
    </xf>
    <xf numFmtId="0" fontId="28" fillId="37" borderId="17" xfId="0" applyFont="1" applyFill="1" applyBorder="1" applyAlignment="1">
      <alignment horizontal="center"/>
    </xf>
    <xf numFmtId="43" fontId="28" fillId="37" borderId="17" xfId="33" applyFont="1" applyFill="1" applyBorder="1" applyAlignment="1">
      <alignment/>
    </xf>
    <xf numFmtId="0" fontId="28" fillId="0" borderId="0" xfId="0" applyFont="1" applyAlignment="1">
      <alignment/>
    </xf>
    <xf numFmtId="0" fontId="28" fillId="33" borderId="10" xfId="0" applyFont="1" applyFill="1" applyBorder="1" applyAlignment="1">
      <alignment/>
    </xf>
    <xf numFmtId="43" fontId="28" fillId="33" borderId="10" xfId="33" applyFont="1" applyFill="1" applyBorder="1" applyAlignment="1">
      <alignment/>
    </xf>
    <xf numFmtId="43" fontId="28" fillId="33" borderId="10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28" fillId="33" borderId="18" xfId="0" applyFont="1" applyFill="1" applyBorder="1" applyAlignment="1">
      <alignment/>
    </xf>
    <xf numFmtId="43" fontId="28" fillId="33" borderId="18" xfId="33" applyFont="1" applyFill="1" applyBorder="1" applyAlignment="1">
      <alignment/>
    </xf>
    <xf numFmtId="0" fontId="28" fillId="0" borderId="10" xfId="0" applyFont="1" applyBorder="1" applyAlignment="1">
      <alignment/>
    </xf>
    <xf numFmtId="43" fontId="28" fillId="0" borderId="10" xfId="33" applyFont="1" applyBorder="1" applyAlignment="1">
      <alignment/>
    </xf>
    <xf numFmtId="0" fontId="26" fillId="0" borderId="15" xfId="0" applyFont="1" applyBorder="1" applyAlignment="1">
      <alignment/>
    </xf>
    <xf numFmtId="43" fontId="26" fillId="0" borderId="15" xfId="33" applyFont="1" applyBorder="1" applyAlignment="1">
      <alignment/>
    </xf>
    <xf numFmtId="43" fontId="28" fillId="0" borderId="15" xfId="33" applyFont="1" applyBorder="1" applyAlignment="1">
      <alignment/>
    </xf>
    <xf numFmtId="43" fontId="26" fillId="0" borderId="15" xfId="0" applyNumberFormat="1" applyFont="1" applyBorder="1" applyAlignment="1">
      <alignment/>
    </xf>
    <xf numFmtId="43" fontId="28" fillId="35" borderId="15" xfId="0" applyNumberFormat="1" applyFont="1" applyFill="1" applyBorder="1" applyAlignment="1">
      <alignment/>
    </xf>
    <xf numFmtId="0" fontId="26" fillId="0" borderId="13" xfId="0" applyFont="1" applyBorder="1" applyAlignment="1">
      <alignment/>
    </xf>
    <xf numFmtId="43" fontId="26" fillId="0" borderId="13" xfId="33" applyFont="1" applyBorder="1" applyAlignment="1">
      <alignment/>
    </xf>
    <xf numFmtId="43" fontId="28" fillId="0" borderId="13" xfId="33" applyFont="1" applyBorder="1" applyAlignment="1">
      <alignment/>
    </xf>
    <xf numFmtId="43" fontId="26" fillId="0" borderId="13" xfId="0" applyNumberFormat="1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43" fontId="28" fillId="0" borderId="14" xfId="33" applyFont="1" applyBorder="1" applyAlignment="1">
      <alignment/>
    </xf>
    <xf numFmtId="43" fontId="28" fillId="0" borderId="16" xfId="33" applyFont="1" applyBorder="1" applyAlignment="1">
      <alignment/>
    </xf>
    <xf numFmtId="43" fontId="28" fillId="33" borderId="17" xfId="33" applyFont="1" applyFill="1" applyBorder="1" applyAlignment="1">
      <alignment/>
    </xf>
    <xf numFmtId="43" fontId="28" fillId="33" borderId="17" xfId="0" applyNumberFormat="1" applyFont="1" applyFill="1" applyBorder="1" applyAlignment="1">
      <alignment/>
    </xf>
    <xf numFmtId="0" fontId="28" fillId="35" borderId="10" xfId="0" applyFont="1" applyFill="1" applyBorder="1" applyAlignment="1">
      <alignment/>
    </xf>
    <xf numFmtId="43" fontId="28" fillId="0" borderId="15" xfId="0" applyNumberFormat="1" applyFont="1" applyBorder="1" applyAlignment="1">
      <alignment/>
    </xf>
    <xf numFmtId="0" fontId="28" fillId="0" borderId="11" xfId="0" applyFont="1" applyBorder="1" applyAlignment="1">
      <alignment/>
    </xf>
    <xf numFmtId="43" fontId="28" fillId="0" borderId="11" xfId="33" applyFont="1" applyBorder="1" applyAlignment="1">
      <alignment/>
    </xf>
    <xf numFmtId="0" fontId="28" fillId="35" borderId="11" xfId="0" applyFont="1" applyFill="1" applyBorder="1" applyAlignment="1">
      <alignment/>
    </xf>
    <xf numFmtId="0" fontId="26" fillId="0" borderId="14" xfId="0" applyFont="1" applyBorder="1" applyAlignment="1">
      <alignment/>
    </xf>
    <xf numFmtId="43" fontId="26" fillId="0" borderId="14" xfId="33" applyFont="1" applyBorder="1" applyAlignment="1">
      <alignment/>
    </xf>
    <xf numFmtId="43" fontId="28" fillId="0" borderId="14" xfId="0" applyNumberFormat="1" applyFont="1" applyBorder="1" applyAlignment="1">
      <alignment/>
    </xf>
    <xf numFmtId="43" fontId="28" fillId="35" borderId="14" xfId="0" applyNumberFormat="1" applyFont="1" applyFill="1" applyBorder="1" applyAlignment="1">
      <alignment/>
    </xf>
    <xf numFmtId="43" fontId="26" fillId="0" borderId="11" xfId="33" applyFont="1" applyBorder="1" applyAlignment="1">
      <alignment/>
    </xf>
    <xf numFmtId="0" fontId="26" fillId="0" borderId="11" xfId="0" applyFont="1" applyBorder="1" applyAlignment="1">
      <alignment/>
    </xf>
    <xf numFmtId="43" fontId="28" fillId="0" borderId="11" xfId="0" applyNumberFormat="1" applyFont="1" applyBorder="1" applyAlignment="1">
      <alignment/>
    </xf>
    <xf numFmtId="43" fontId="28" fillId="35" borderId="11" xfId="0" applyNumberFormat="1" applyFont="1" applyFill="1" applyBorder="1" applyAlignment="1">
      <alignment/>
    </xf>
    <xf numFmtId="0" fontId="28" fillId="0" borderId="16" xfId="0" applyFont="1" applyBorder="1" applyAlignment="1">
      <alignment/>
    </xf>
    <xf numFmtId="0" fontId="26" fillId="0" borderId="41" xfId="0" applyFont="1" applyBorder="1" applyAlignment="1">
      <alignment/>
    </xf>
    <xf numFmtId="43" fontId="26" fillId="0" borderId="41" xfId="33" applyFont="1" applyBorder="1" applyAlignment="1">
      <alignment/>
    </xf>
    <xf numFmtId="43" fontId="28" fillId="0" borderId="41" xfId="33" applyFont="1" applyBorder="1" applyAlignment="1">
      <alignment/>
    </xf>
    <xf numFmtId="43" fontId="26" fillId="0" borderId="41" xfId="0" applyNumberFormat="1" applyFont="1" applyBorder="1" applyAlignment="1">
      <alignment/>
    </xf>
    <xf numFmtId="43" fontId="28" fillId="35" borderId="41" xfId="0" applyNumberFormat="1" applyFont="1" applyFill="1" applyBorder="1" applyAlignment="1">
      <alignment/>
    </xf>
    <xf numFmtId="43" fontId="26" fillId="0" borderId="42" xfId="33" applyFont="1" applyBorder="1" applyAlignment="1">
      <alignment/>
    </xf>
    <xf numFmtId="43" fontId="28" fillId="0" borderId="42" xfId="33" applyFont="1" applyBorder="1" applyAlignment="1">
      <alignment/>
    </xf>
    <xf numFmtId="0" fontId="28" fillId="0" borderId="42" xfId="0" applyFont="1" applyBorder="1" applyAlignment="1">
      <alignment/>
    </xf>
    <xf numFmtId="0" fontId="28" fillId="35" borderId="42" xfId="0" applyFont="1" applyFill="1" applyBorder="1" applyAlignment="1">
      <alignment/>
    </xf>
    <xf numFmtId="43" fontId="28" fillId="0" borderId="41" xfId="0" applyNumberFormat="1" applyFont="1" applyBorder="1" applyAlignment="1">
      <alignment/>
    </xf>
    <xf numFmtId="0" fontId="28" fillId="0" borderId="43" xfId="0" applyFont="1" applyBorder="1" applyAlignment="1">
      <alignment/>
    </xf>
    <xf numFmtId="0" fontId="28" fillId="0" borderId="44" xfId="0" applyFont="1" applyBorder="1" applyAlignment="1">
      <alignment/>
    </xf>
    <xf numFmtId="0" fontId="28" fillId="34" borderId="17" xfId="0" applyFont="1" applyFill="1" applyBorder="1" applyAlignment="1">
      <alignment/>
    </xf>
    <xf numFmtId="43" fontId="28" fillId="34" borderId="17" xfId="33" applyFont="1" applyFill="1" applyBorder="1" applyAlignment="1">
      <alignment/>
    </xf>
    <xf numFmtId="43" fontId="28" fillId="34" borderId="17" xfId="0" applyNumberFormat="1" applyFont="1" applyFill="1" applyBorder="1" applyAlignment="1">
      <alignment/>
    </xf>
    <xf numFmtId="0" fontId="28" fillId="34" borderId="0" xfId="0" applyFont="1" applyFill="1" applyAlignment="1">
      <alignment/>
    </xf>
    <xf numFmtId="0" fontId="28" fillId="0" borderId="12" xfId="0" applyFont="1" applyBorder="1" applyAlignment="1">
      <alignment/>
    </xf>
    <xf numFmtId="43" fontId="28" fillId="0" borderId="12" xfId="33" applyFont="1" applyBorder="1" applyAlignment="1">
      <alignment/>
    </xf>
    <xf numFmtId="43" fontId="28" fillId="0" borderId="12" xfId="0" applyNumberFormat="1" applyFont="1" applyBorder="1" applyAlignment="1">
      <alignment/>
    </xf>
    <xf numFmtId="43" fontId="28" fillId="35" borderId="12" xfId="0" applyNumberFormat="1" applyFont="1" applyFill="1" applyBorder="1" applyAlignment="1">
      <alignment/>
    </xf>
    <xf numFmtId="43" fontId="28" fillId="0" borderId="13" xfId="0" applyNumberFormat="1" applyFont="1" applyBorder="1" applyAlignment="1">
      <alignment/>
    </xf>
    <xf numFmtId="43" fontId="28" fillId="35" borderId="13" xfId="0" applyNumberFormat="1" applyFont="1" applyFill="1" applyBorder="1" applyAlignment="1">
      <alignment/>
    </xf>
    <xf numFmtId="0" fontId="28" fillId="0" borderId="32" xfId="0" applyFont="1" applyBorder="1" applyAlignment="1">
      <alignment/>
    </xf>
    <xf numFmtId="0" fontId="28" fillId="0" borderId="23" xfId="0" applyFont="1" applyBorder="1" applyAlignment="1">
      <alignment/>
    </xf>
    <xf numFmtId="0" fontId="28" fillId="35" borderId="14" xfId="0" applyFont="1" applyFill="1" applyBorder="1" applyAlignment="1">
      <alignment/>
    </xf>
    <xf numFmtId="0" fontId="28" fillId="34" borderId="11" xfId="0" applyFont="1" applyFill="1" applyBorder="1" applyAlignment="1">
      <alignment/>
    </xf>
    <xf numFmtId="43" fontId="28" fillId="34" borderId="11" xfId="33" applyFont="1" applyFill="1" applyBorder="1" applyAlignment="1">
      <alignment/>
    </xf>
    <xf numFmtId="43" fontId="28" fillId="34" borderId="11" xfId="0" applyNumberFormat="1" applyFont="1" applyFill="1" applyBorder="1" applyAlignment="1">
      <alignment/>
    </xf>
    <xf numFmtId="43" fontId="28" fillId="35" borderId="16" xfId="0" applyNumberFormat="1" applyFont="1" applyFill="1" applyBorder="1" applyAlignment="1">
      <alignment/>
    </xf>
    <xf numFmtId="43" fontId="28" fillId="35" borderId="18" xfId="0" applyNumberFormat="1" applyFont="1" applyFill="1" applyBorder="1" applyAlignment="1">
      <alignment/>
    </xf>
    <xf numFmtId="0" fontId="28" fillId="34" borderId="10" xfId="0" applyFont="1" applyFill="1" applyBorder="1" applyAlignment="1">
      <alignment/>
    </xf>
    <xf numFmtId="43" fontId="28" fillId="34" borderId="10" xfId="33" applyFont="1" applyFill="1" applyBorder="1" applyAlignment="1">
      <alignment/>
    </xf>
    <xf numFmtId="43" fontId="28" fillId="34" borderId="10" xfId="0" applyNumberFormat="1" applyFont="1" applyFill="1" applyBorder="1" applyAlignment="1">
      <alignment/>
    </xf>
    <xf numFmtId="0" fontId="28" fillId="34" borderId="0" xfId="0" applyFont="1" applyFill="1" applyAlignment="1">
      <alignment/>
    </xf>
    <xf numFmtId="43" fontId="28" fillId="0" borderId="16" xfId="0" applyNumberFormat="1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18" xfId="0" applyFont="1" applyBorder="1" applyAlignment="1">
      <alignment/>
    </xf>
    <xf numFmtId="43" fontId="28" fillId="0" borderId="18" xfId="33" applyFont="1" applyBorder="1" applyAlignment="1">
      <alignment/>
    </xf>
    <xf numFmtId="0" fontId="25" fillId="35" borderId="0" xfId="0" applyFont="1" applyFill="1" applyAlignment="1">
      <alignment/>
    </xf>
    <xf numFmtId="0" fontId="22" fillId="33" borderId="45" xfId="0" applyFont="1" applyFill="1" applyBorder="1" applyAlignment="1">
      <alignment horizontal="center"/>
    </xf>
    <xf numFmtId="0" fontId="22" fillId="36" borderId="38" xfId="0" applyFont="1" applyFill="1" applyBorder="1" applyAlignment="1">
      <alignment/>
    </xf>
    <xf numFmtId="0" fontId="21" fillId="0" borderId="33" xfId="0" applyFont="1" applyBorder="1" applyAlignment="1">
      <alignment/>
    </xf>
    <xf numFmtId="0" fontId="21" fillId="0" borderId="21" xfId="0" applyFont="1" applyBorder="1" applyAlignment="1">
      <alignment/>
    </xf>
    <xf numFmtId="0" fontId="22" fillId="36" borderId="45" xfId="0" applyFont="1" applyFill="1" applyBorder="1" applyAlignment="1">
      <alignment/>
    </xf>
    <xf numFmtId="0" fontId="21" fillId="0" borderId="33" xfId="0" applyFont="1" applyBorder="1" applyAlignment="1">
      <alignment vertical="top" wrapText="1"/>
    </xf>
    <xf numFmtId="0" fontId="21" fillId="0" borderId="46" xfId="0" applyFont="1" applyBorder="1" applyAlignment="1">
      <alignment vertical="top" wrapText="1"/>
    </xf>
    <xf numFmtId="0" fontId="21" fillId="36" borderId="17" xfId="0" applyFont="1" applyFill="1" applyBorder="1" applyAlignment="1">
      <alignment horizontal="center"/>
    </xf>
    <xf numFmtId="0" fontId="21" fillId="36" borderId="17" xfId="0" applyFont="1" applyFill="1" applyBorder="1" applyAlignment="1">
      <alignment wrapText="1"/>
    </xf>
    <xf numFmtId="0" fontId="21" fillId="36" borderId="36" xfId="0" applyFont="1" applyFill="1" applyBorder="1" applyAlignment="1">
      <alignment/>
    </xf>
    <xf numFmtId="0" fontId="21" fillId="36" borderId="37" xfId="0" applyFont="1" applyFill="1" applyBorder="1" applyAlignment="1">
      <alignment/>
    </xf>
    <xf numFmtId="0" fontId="21" fillId="36" borderId="38" xfId="0" applyFont="1" applyFill="1" applyBorder="1" applyAlignment="1">
      <alignment/>
    </xf>
    <xf numFmtId="0" fontId="23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5" xfId="0" applyFont="1" applyBorder="1" applyAlignment="1">
      <alignment/>
    </xf>
    <xf numFmtId="0" fontId="23" fillId="0" borderId="11" xfId="0" applyFont="1" applyBorder="1" applyAlignment="1">
      <alignment/>
    </xf>
    <xf numFmtId="0" fontId="30" fillId="34" borderId="11" xfId="0" applyFont="1" applyFill="1" applyBorder="1" applyAlignment="1">
      <alignment/>
    </xf>
    <xf numFmtId="0" fontId="27" fillId="0" borderId="11" xfId="0" applyFont="1" applyBorder="1" applyAlignment="1">
      <alignment/>
    </xf>
    <xf numFmtId="0" fontId="29" fillId="34" borderId="17" xfId="0" applyFont="1" applyFill="1" applyBorder="1" applyAlignment="1">
      <alignment/>
    </xf>
    <xf numFmtId="0" fontId="31" fillId="34" borderId="17" xfId="0" applyFont="1" applyFill="1" applyBorder="1" applyAlignment="1">
      <alignment/>
    </xf>
    <xf numFmtId="0" fontId="23" fillId="0" borderId="47" xfId="50" applyFont="1" applyBorder="1" applyAlignment="1">
      <alignment vertical="top" wrapText="1"/>
      <protection/>
    </xf>
    <xf numFmtId="0" fontId="0" fillId="0" borderId="12" xfId="0" applyBorder="1" applyAlignment="1">
      <alignment horizontal="left" vertical="center"/>
    </xf>
    <xf numFmtId="43" fontId="0" fillId="0" borderId="0" xfId="33" applyFont="1" applyAlignment="1">
      <alignment/>
    </xf>
    <xf numFmtId="43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43" fontId="0" fillId="0" borderId="13" xfId="33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43" fontId="0" fillId="0" borderId="48" xfId="33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39" xfId="0" applyFont="1" applyBorder="1" applyAlignment="1">
      <alignment horizontal="left" vertical="center"/>
    </xf>
    <xf numFmtId="0" fontId="29" fillId="0" borderId="35" xfId="0" applyFont="1" applyBorder="1" applyAlignment="1">
      <alignment horizontal="left" vertical="center"/>
    </xf>
    <xf numFmtId="0" fontId="23" fillId="0" borderId="35" xfId="0" applyFont="1" applyBorder="1" applyAlignment="1">
      <alignment/>
    </xf>
    <xf numFmtId="0" fontId="23" fillId="0" borderId="23" xfId="0" applyFont="1" applyBorder="1" applyAlignment="1">
      <alignment/>
    </xf>
    <xf numFmtId="0" fontId="22" fillId="35" borderId="0" xfId="0" applyFont="1" applyFill="1" applyAlignment="1">
      <alignment/>
    </xf>
    <xf numFmtId="0" fontId="21" fillId="35" borderId="10" xfId="0" applyFont="1" applyFill="1" applyBorder="1" applyAlignment="1">
      <alignment horizontal="center"/>
    </xf>
    <xf numFmtId="0" fontId="21" fillId="35" borderId="11" xfId="0" applyFont="1" applyFill="1" applyBorder="1" applyAlignment="1">
      <alignment horizontal="center" vertical="center"/>
    </xf>
    <xf numFmtId="0" fontId="21" fillId="35" borderId="48" xfId="0" applyFont="1" applyFill="1" applyBorder="1" applyAlignment="1">
      <alignment horizontal="center" vertical="center"/>
    </xf>
    <xf numFmtId="0" fontId="21" fillId="0" borderId="49" xfId="0" applyFont="1" applyBorder="1" applyAlignment="1">
      <alignment horizontal="left" vertical="center"/>
    </xf>
    <xf numFmtId="0" fontId="21" fillId="0" borderId="50" xfId="0" applyFont="1" applyBorder="1" applyAlignment="1">
      <alignment horizontal="left" vertical="center"/>
    </xf>
    <xf numFmtId="0" fontId="21" fillId="0" borderId="51" xfId="0" applyFont="1" applyBorder="1" applyAlignment="1">
      <alignment vertical="top" wrapText="1"/>
    </xf>
    <xf numFmtId="0" fontId="21" fillId="0" borderId="52" xfId="0" applyFont="1" applyBorder="1" applyAlignment="1">
      <alignment vertical="top" wrapText="1"/>
    </xf>
    <xf numFmtId="0" fontId="21" fillId="35" borderId="48" xfId="0" applyFont="1" applyFill="1" applyBorder="1" applyAlignment="1">
      <alignment horizontal="center" vertical="top"/>
    </xf>
    <xf numFmtId="0" fontId="21" fillId="35" borderId="11" xfId="0" applyFont="1" applyFill="1" applyBorder="1" applyAlignment="1">
      <alignment horizontal="center" vertical="top"/>
    </xf>
    <xf numFmtId="2" fontId="21" fillId="35" borderId="48" xfId="0" applyNumberFormat="1" applyFont="1" applyFill="1" applyBorder="1" applyAlignment="1">
      <alignment horizontal="center" vertical="top"/>
    </xf>
    <xf numFmtId="2" fontId="21" fillId="35" borderId="48" xfId="0" applyNumberFormat="1" applyFont="1" applyFill="1" applyBorder="1" applyAlignment="1">
      <alignment horizontal="center" vertical="top" wrapText="1"/>
    </xf>
    <xf numFmtId="2" fontId="21" fillId="35" borderId="11" xfId="0" applyNumberFormat="1" applyFont="1" applyFill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28" fillId="0" borderId="15" xfId="0" applyFont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20" fillId="0" borderId="0" xfId="0" applyFont="1" applyAlignment="1">
      <alignment/>
    </xf>
    <xf numFmtId="43" fontId="35" fillId="0" borderId="47" xfId="33" applyFont="1" applyBorder="1" applyAlignment="1">
      <alignment horizontal="center" vertical="top"/>
    </xf>
    <xf numFmtId="0" fontId="0" fillId="0" borderId="11" xfId="0" applyFont="1" applyBorder="1" applyAlignment="1">
      <alignment horizontal="left" vertical="top"/>
    </xf>
    <xf numFmtId="0" fontId="22" fillId="38" borderId="17" xfId="0" applyFont="1" applyFill="1" applyBorder="1" applyAlignment="1">
      <alignment horizontal="right"/>
    </xf>
    <xf numFmtId="0" fontId="22" fillId="38" borderId="17" xfId="0" applyFont="1" applyFill="1" applyBorder="1" applyAlignment="1">
      <alignment wrapText="1"/>
    </xf>
    <xf numFmtId="0" fontId="22" fillId="38" borderId="36" xfId="0" applyFont="1" applyFill="1" applyBorder="1" applyAlignment="1">
      <alignment/>
    </xf>
    <xf numFmtId="0" fontId="22" fillId="38" borderId="37" xfId="0" applyFont="1" applyFill="1" applyBorder="1" applyAlignment="1">
      <alignment/>
    </xf>
    <xf numFmtId="0" fontId="22" fillId="38" borderId="38" xfId="0" applyFont="1" applyFill="1" applyBorder="1" applyAlignment="1">
      <alignment/>
    </xf>
    <xf numFmtId="0" fontId="0" fillId="0" borderId="15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43" fontId="0" fillId="0" borderId="15" xfId="0" applyNumberFormat="1" applyBorder="1" applyAlignment="1">
      <alignment horizontal="left" vertical="center"/>
    </xf>
    <xf numFmtId="43" fontId="16" fillId="0" borderId="0" xfId="0" applyNumberFormat="1" applyFont="1" applyAlignment="1">
      <alignment horizontal="left" vertical="center"/>
    </xf>
    <xf numFmtId="0" fontId="23" fillId="0" borderId="13" xfId="50" applyFont="1" applyBorder="1" applyAlignment="1">
      <alignment vertical="center" wrapText="1"/>
      <protection/>
    </xf>
    <xf numFmtId="0" fontId="21" fillId="0" borderId="13" xfId="50" applyFont="1" applyBorder="1">
      <alignment/>
      <protection/>
    </xf>
    <xf numFmtId="192" fontId="36" fillId="0" borderId="13" xfId="33" applyNumberFormat="1" applyFont="1" applyBorder="1" applyAlignment="1">
      <alignment horizontal="center" vertical="center"/>
    </xf>
    <xf numFmtId="192" fontId="36" fillId="0" borderId="13" xfId="33" applyNumberFormat="1" applyFont="1" applyBorder="1" applyAlignment="1">
      <alignment horizontal="center"/>
    </xf>
    <xf numFmtId="192" fontId="36" fillId="0" borderId="16" xfId="33" applyNumberFormat="1" applyFont="1" applyBorder="1" applyAlignment="1">
      <alignment horizontal="center"/>
    </xf>
    <xf numFmtId="0" fontId="24" fillId="0" borderId="13" xfId="50" applyFont="1" applyBorder="1" applyAlignment="1">
      <alignment horizontal="left" vertical="top" wrapText="1"/>
      <protection/>
    </xf>
    <xf numFmtId="0" fontId="21" fillId="0" borderId="13" xfId="50" applyFont="1" applyBorder="1" applyAlignment="1">
      <alignment vertical="center" wrapText="1"/>
      <protection/>
    </xf>
    <xf numFmtId="0" fontId="21" fillId="35" borderId="13" xfId="0" applyFont="1" applyFill="1" applyBorder="1" applyAlignment="1">
      <alignment horizontal="center" vertical="center"/>
    </xf>
    <xf numFmtId="0" fontId="21" fillId="35" borderId="19" xfId="0" applyFont="1" applyFill="1" applyBorder="1" applyAlignment="1">
      <alignment vertical="center"/>
    </xf>
    <xf numFmtId="0" fontId="21" fillId="35" borderId="20" xfId="0" applyFont="1" applyFill="1" applyBorder="1" applyAlignment="1">
      <alignment vertical="center"/>
    </xf>
    <xf numFmtId="0" fontId="21" fillId="35" borderId="21" xfId="0" applyFont="1" applyFill="1" applyBorder="1" applyAlignment="1">
      <alignment vertical="center"/>
    </xf>
    <xf numFmtId="0" fontId="23" fillId="35" borderId="28" xfId="0" applyFont="1" applyFill="1" applyBorder="1" applyAlignment="1">
      <alignment/>
    </xf>
    <xf numFmtId="0" fontId="21" fillId="0" borderId="42" xfId="50" applyFont="1" applyBorder="1" applyAlignment="1">
      <alignment vertical="top" wrapText="1"/>
      <protection/>
    </xf>
    <xf numFmtId="43" fontId="36" fillId="0" borderId="13" xfId="33" applyFont="1" applyBorder="1" applyAlignment="1">
      <alignment horizontal="center" vertical="center"/>
    </xf>
    <xf numFmtId="43" fontId="35" fillId="0" borderId="13" xfId="33" applyFont="1" applyBorder="1" applyAlignment="1">
      <alignment horizontal="center" vertical="center"/>
    </xf>
    <xf numFmtId="0" fontId="23" fillId="0" borderId="16" xfId="50" applyFont="1" applyBorder="1" applyAlignment="1">
      <alignment vertical="center" wrapText="1"/>
      <protection/>
    </xf>
    <xf numFmtId="0" fontId="24" fillId="0" borderId="13" xfId="50" applyFont="1" applyBorder="1" applyAlignment="1">
      <alignment vertical="top" wrapText="1"/>
      <protection/>
    </xf>
    <xf numFmtId="43" fontId="36" fillId="0" borderId="16" xfId="33" applyFont="1" applyBorder="1" applyAlignment="1">
      <alignment horizontal="center" vertical="center"/>
    </xf>
    <xf numFmtId="0" fontId="23" fillId="35" borderId="20" xfId="0" applyFont="1" applyFill="1" applyBorder="1" applyAlignment="1">
      <alignment/>
    </xf>
    <xf numFmtId="43" fontId="83" fillId="0" borderId="13" xfId="33" applyFont="1" applyBorder="1" applyAlignment="1">
      <alignment horizontal="center" vertical="center" wrapText="1"/>
    </xf>
    <xf numFmtId="43" fontId="83" fillId="0" borderId="16" xfId="33" applyFont="1" applyBorder="1" applyAlignment="1">
      <alignment horizontal="center" vertical="center" wrapText="1"/>
    </xf>
    <xf numFmtId="0" fontId="21" fillId="35" borderId="31" xfId="0" applyFont="1" applyFill="1" applyBorder="1" applyAlignment="1">
      <alignment vertical="center"/>
    </xf>
    <xf numFmtId="0" fontId="21" fillId="35" borderId="32" xfId="0" applyFont="1" applyFill="1" applyBorder="1" applyAlignment="1">
      <alignment vertical="center"/>
    </xf>
    <xf numFmtId="0" fontId="24" fillId="0" borderId="13" xfId="0" applyFont="1" applyBorder="1" applyAlignment="1">
      <alignment vertical="center" wrapText="1"/>
    </xf>
    <xf numFmtId="0" fontId="24" fillId="0" borderId="13" xfId="50" applyFont="1" applyBorder="1" applyAlignment="1">
      <alignment vertical="center" wrapText="1"/>
      <protection/>
    </xf>
    <xf numFmtId="192" fontId="35" fillId="0" borderId="13" xfId="33" applyNumberFormat="1" applyFont="1" applyBorder="1" applyAlignment="1">
      <alignment horizontal="center" vertical="center"/>
    </xf>
    <xf numFmtId="0" fontId="24" fillId="0" borderId="16" xfId="50" applyFont="1" applyBorder="1" applyAlignment="1">
      <alignment vertical="center" wrapText="1"/>
      <protection/>
    </xf>
    <xf numFmtId="0" fontId="21" fillId="35" borderId="33" xfId="0" applyFont="1" applyFill="1" applyBorder="1" applyAlignment="1">
      <alignment vertical="center"/>
    </xf>
    <xf numFmtId="0" fontId="23" fillId="35" borderId="21" xfId="0" applyFont="1" applyFill="1" applyBorder="1" applyAlignment="1">
      <alignment vertical="center"/>
    </xf>
    <xf numFmtId="43" fontId="36" fillId="0" borderId="13" xfId="33" applyFont="1" applyBorder="1" applyAlignment="1">
      <alignment horizontal="center"/>
    </xf>
    <xf numFmtId="0" fontId="24" fillId="0" borderId="13" xfId="50" applyFont="1" applyBorder="1" applyAlignment="1">
      <alignment wrapText="1"/>
      <protection/>
    </xf>
    <xf numFmtId="43" fontId="36" fillId="0" borderId="16" xfId="33" applyFont="1" applyBorder="1" applyAlignment="1">
      <alignment horizontal="center"/>
    </xf>
    <xf numFmtId="43" fontId="35" fillId="0" borderId="13" xfId="33" applyFont="1" applyBorder="1" applyAlignment="1">
      <alignment horizontal="center"/>
    </xf>
    <xf numFmtId="43" fontId="35" fillId="0" borderId="13" xfId="33" applyFont="1" applyBorder="1" applyAlignment="1">
      <alignment horizontal="center" vertical="top"/>
    </xf>
    <xf numFmtId="43" fontId="35" fillId="0" borderId="16" xfId="33" applyFont="1" applyBorder="1" applyAlignment="1">
      <alignment horizontal="center"/>
    </xf>
    <xf numFmtId="0" fontId="21" fillId="35" borderId="13" xfId="0" applyFont="1" applyFill="1" applyBorder="1" applyAlignment="1">
      <alignment vertical="center" wrapText="1"/>
    </xf>
    <xf numFmtId="0" fontId="22" fillId="38" borderId="38" xfId="0" applyFont="1" applyFill="1" applyBorder="1" applyAlignment="1">
      <alignment horizontal="left" wrapText="1"/>
    </xf>
    <xf numFmtId="43" fontId="35" fillId="0" borderId="53" xfId="33" applyFont="1" applyBorder="1" applyAlignment="1">
      <alignment horizontal="center" vertical="center"/>
    </xf>
    <xf numFmtId="43" fontId="21" fillId="0" borderId="0" xfId="0" applyNumberFormat="1" applyFont="1" applyAlignment="1">
      <alignment/>
    </xf>
    <xf numFmtId="0" fontId="29" fillId="0" borderId="54" xfId="0" applyFont="1" applyBorder="1" applyAlignment="1">
      <alignment horizontal="left" vertical="center"/>
    </xf>
    <xf numFmtId="0" fontId="21" fillId="0" borderId="54" xfId="0" applyFont="1" applyBorder="1" applyAlignment="1">
      <alignment/>
    </xf>
    <xf numFmtId="0" fontId="22" fillId="0" borderId="54" xfId="0" applyFont="1" applyBorder="1" applyAlignment="1">
      <alignment/>
    </xf>
    <xf numFmtId="43" fontId="22" fillId="0" borderId="54" xfId="0" applyNumberFormat="1" applyFont="1" applyBorder="1" applyAlignment="1">
      <alignment/>
    </xf>
    <xf numFmtId="43" fontId="29" fillId="0" borderId="54" xfId="0" applyNumberFormat="1" applyFont="1" applyBorder="1" applyAlignment="1">
      <alignment horizontal="left" vertical="center"/>
    </xf>
    <xf numFmtId="0" fontId="23" fillId="0" borderId="54" xfId="0" applyFont="1" applyBorder="1" applyAlignment="1">
      <alignment/>
    </xf>
    <xf numFmtId="0" fontId="23" fillId="35" borderId="55" xfId="0" applyFont="1" applyFill="1" applyBorder="1" applyAlignment="1">
      <alignment/>
    </xf>
    <xf numFmtId="0" fontId="32" fillId="35" borderId="28" xfId="0" applyFont="1" applyFill="1" applyBorder="1" applyAlignment="1">
      <alignment/>
    </xf>
    <xf numFmtId="0" fontId="82" fillId="35" borderId="21" xfId="0" applyFont="1" applyFill="1" applyBorder="1" applyAlignment="1">
      <alignment/>
    </xf>
    <xf numFmtId="0" fontId="84" fillId="35" borderId="21" xfId="0" applyFont="1" applyFill="1" applyBorder="1" applyAlignment="1">
      <alignment/>
    </xf>
    <xf numFmtId="0" fontId="28" fillId="35" borderId="18" xfId="0" applyFont="1" applyFill="1" applyBorder="1" applyAlignment="1">
      <alignment/>
    </xf>
    <xf numFmtId="0" fontId="28" fillId="35" borderId="16" xfId="0" applyFont="1" applyFill="1" applyBorder="1" applyAlignment="1">
      <alignment/>
    </xf>
    <xf numFmtId="0" fontId="2" fillId="0" borderId="5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43" fontId="2" fillId="37" borderId="17" xfId="0" applyNumberFormat="1" applyFont="1" applyFill="1" applyBorder="1" applyAlignment="1">
      <alignment horizontal="center" vertical="center"/>
    </xf>
    <xf numFmtId="43" fontId="0" fillId="33" borderId="17" xfId="0" applyNumberFormat="1" applyFont="1" applyFill="1" applyBorder="1" applyAlignment="1">
      <alignment horizontal="left" vertical="center"/>
    </xf>
    <xf numFmtId="43" fontId="2" fillId="0" borderId="12" xfId="33" applyFont="1" applyBorder="1" applyAlignment="1">
      <alignment horizontal="left" vertical="center"/>
    </xf>
    <xf numFmtId="43" fontId="2" fillId="0" borderId="13" xfId="33" applyFont="1" applyBorder="1" applyAlignment="1">
      <alignment horizontal="left" vertical="center"/>
    </xf>
    <xf numFmtId="43" fontId="2" fillId="0" borderId="16" xfId="0" applyNumberFormat="1" applyFont="1" applyBorder="1" applyAlignment="1">
      <alignment horizontal="left" vertical="center"/>
    </xf>
    <xf numFmtId="43" fontId="2" fillId="40" borderId="11" xfId="0" applyNumberFormat="1" applyFont="1" applyFill="1" applyBorder="1" applyAlignment="1">
      <alignment horizontal="left" vertical="center"/>
    </xf>
    <xf numFmtId="43" fontId="2" fillId="0" borderId="15" xfId="33" applyFont="1" applyBorder="1" applyAlignment="1">
      <alignment horizontal="left" vertical="center"/>
    </xf>
    <xf numFmtId="43" fontId="2" fillId="33" borderId="17" xfId="0" applyNumberFormat="1" applyFont="1" applyFill="1" applyBorder="1" applyAlignment="1">
      <alignment horizontal="left" vertical="center"/>
    </xf>
    <xf numFmtId="43" fontId="2" fillId="0" borderId="10" xfId="0" applyNumberFormat="1" applyFont="1" applyBorder="1" applyAlignment="1">
      <alignment horizontal="left" vertical="center"/>
    </xf>
    <xf numFmtId="43" fontId="2" fillId="0" borderId="11" xfId="33" applyFont="1" applyBorder="1" applyAlignment="1">
      <alignment horizontal="left" vertical="center"/>
    </xf>
    <xf numFmtId="43" fontId="2" fillId="0" borderId="16" xfId="33" applyFont="1" applyBorder="1" applyAlignment="1">
      <alignment horizontal="left" vertical="center"/>
    </xf>
    <xf numFmtId="43" fontId="2" fillId="0" borderId="48" xfId="33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43" fontId="2" fillId="34" borderId="18" xfId="0" applyNumberFormat="1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43" fontId="2" fillId="33" borderId="10" xfId="33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3" fillId="0" borderId="15" xfId="0" applyFont="1" applyBorder="1" applyAlignment="1">
      <alignment horizontal="center"/>
    </xf>
    <xf numFmtId="0" fontId="21" fillId="35" borderId="57" xfId="0" applyFont="1" applyFill="1" applyBorder="1" applyAlignment="1">
      <alignment horizontal="center" vertical="center"/>
    </xf>
    <xf numFmtId="43" fontId="22" fillId="41" borderId="17" xfId="33" applyFont="1" applyFill="1" applyBorder="1" applyAlignment="1">
      <alignment horizontal="center"/>
    </xf>
    <xf numFmtId="0" fontId="23" fillId="35" borderId="33" xfId="0" applyFont="1" applyFill="1" applyBorder="1" applyAlignment="1">
      <alignment/>
    </xf>
    <xf numFmtId="43" fontId="26" fillId="0" borderId="0" xfId="0" applyNumberFormat="1" applyFont="1" applyAlignment="1">
      <alignment/>
    </xf>
    <xf numFmtId="192" fontId="36" fillId="0" borderId="16" xfId="33" applyNumberFormat="1" applyFont="1" applyBorder="1" applyAlignment="1">
      <alignment horizontal="center" vertical="center"/>
    </xf>
    <xf numFmtId="0" fontId="82" fillId="35" borderId="21" xfId="0" applyFont="1" applyFill="1" applyBorder="1" applyAlignment="1">
      <alignment vertical="center"/>
    </xf>
    <xf numFmtId="0" fontId="23" fillId="0" borderId="47" xfId="50" applyFont="1" applyBorder="1" applyAlignment="1">
      <alignment vertical="center" wrapText="1"/>
      <protection/>
    </xf>
    <xf numFmtId="0" fontId="24" fillId="0" borderId="13" xfId="50" applyFont="1" applyBorder="1" applyAlignment="1">
      <alignment horizontal="left" vertical="center" wrapText="1"/>
      <protection/>
    </xf>
    <xf numFmtId="0" fontId="21" fillId="35" borderId="22" xfId="0" applyFont="1" applyFill="1" applyBorder="1" applyAlignment="1">
      <alignment vertical="center"/>
    </xf>
    <xf numFmtId="0" fontId="21" fillId="35" borderId="23" xfId="0" applyFont="1" applyFill="1" applyBorder="1" applyAlignment="1">
      <alignment vertical="center"/>
    </xf>
    <xf numFmtId="0" fontId="21" fillId="35" borderId="24" xfId="0" applyFont="1" applyFill="1" applyBorder="1" applyAlignment="1">
      <alignment vertical="center"/>
    </xf>
    <xf numFmtId="0" fontId="34" fillId="0" borderId="16" xfId="50" applyFont="1" applyBorder="1" applyAlignment="1">
      <alignment vertical="center" wrapText="1"/>
      <protection/>
    </xf>
    <xf numFmtId="0" fontId="21" fillId="0" borderId="16" xfId="50" applyFont="1" applyBorder="1" applyAlignment="1">
      <alignment vertical="center" wrapText="1"/>
      <protection/>
    </xf>
    <xf numFmtId="0" fontId="21" fillId="35" borderId="58" xfId="0" applyFont="1" applyFill="1" applyBorder="1" applyAlignment="1">
      <alignment vertical="center"/>
    </xf>
    <xf numFmtId="0" fontId="21" fillId="35" borderId="59" xfId="0" applyFont="1" applyFill="1" applyBorder="1" applyAlignment="1">
      <alignment vertical="center"/>
    </xf>
    <xf numFmtId="0" fontId="21" fillId="35" borderId="60" xfId="0" applyFont="1" applyFill="1" applyBorder="1" applyAlignment="1">
      <alignment vertical="center"/>
    </xf>
    <xf numFmtId="43" fontId="35" fillId="0" borderId="15" xfId="33" applyFont="1" applyBorder="1" applyAlignment="1">
      <alignment horizontal="center" vertical="center"/>
    </xf>
    <xf numFmtId="43" fontId="12" fillId="0" borderId="0" xfId="0" applyNumberFormat="1" applyFont="1" applyAlignment="1">
      <alignment/>
    </xf>
    <xf numFmtId="43" fontId="0" fillId="0" borderId="13" xfId="33" applyFont="1" applyBorder="1" applyAlignment="1">
      <alignment horizontal="center" vertical="center"/>
    </xf>
    <xf numFmtId="43" fontId="0" fillId="0" borderId="13" xfId="33" applyFont="1" applyBorder="1" applyAlignment="1">
      <alignment horizontal="center" vertical="center"/>
    </xf>
    <xf numFmtId="43" fontId="0" fillId="0" borderId="15" xfId="33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top"/>
    </xf>
    <xf numFmtId="0" fontId="33" fillId="35" borderId="16" xfId="0" applyFont="1" applyFill="1" applyBorder="1" applyAlignment="1">
      <alignment horizontal="left" vertical="top"/>
    </xf>
    <xf numFmtId="0" fontId="0" fillId="35" borderId="15" xfId="0" applyFill="1" applyBorder="1" applyAlignment="1">
      <alignment horizontal="left" vertical="top"/>
    </xf>
    <xf numFmtId="0" fontId="0" fillId="35" borderId="16" xfId="0" applyFont="1" applyFill="1" applyBorder="1" applyAlignment="1">
      <alignment horizontal="left" vertical="top"/>
    </xf>
    <xf numFmtId="0" fontId="0" fillId="35" borderId="15" xfId="0" applyFont="1" applyFill="1" applyBorder="1" applyAlignment="1">
      <alignment horizontal="left" vertical="top"/>
    </xf>
    <xf numFmtId="0" fontId="0" fillId="35" borderId="11" xfId="0" applyFill="1" applyBorder="1" applyAlignment="1">
      <alignment horizontal="left" vertical="top"/>
    </xf>
    <xf numFmtId="0" fontId="0" fillId="35" borderId="16" xfId="0" applyFill="1" applyBorder="1" applyAlignment="1">
      <alignment horizontal="left" vertical="top"/>
    </xf>
    <xf numFmtId="0" fontId="0" fillId="35" borderId="13" xfId="0" applyFont="1" applyFill="1" applyBorder="1" applyAlignment="1">
      <alignment horizontal="left" vertical="top"/>
    </xf>
    <xf numFmtId="0" fontId="0" fillId="35" borderId="11" xfId="0" applyFont="1" applyFill="1" applyBorder="1" applyAlignment="1">
      <alignment horizontal="left" vertical="top"/>
    </xf>
    <xf numFmtId="0" fontId="0" fillId="35" borderId="15" xfId="0" applyFill="1" applyBorder="1" applyAlignment="1">
      <alignment horizontal="left" vertical="top"/>
    </xf>
    <xf numFmtId="0" fontId="0" fillId="35" borderId="11" xfId="0" applyFont="1" applyFill="1" applyBorder="1" applyAlignment="1">
      <alignment horizontal="left" vertical="top" wrapText="1"/>
    </xf>
    <xf numFmtId="0" fontId="0" fillId="35" borderId="16" xfId="0" applyFill="1" applyBorder="1" applyAlignment="1">
      <alignment horizontal="left" vertical="top"/>
    </xf>
    <xf numFmtId="0" fontId="33" fillId="35" borderId="0" xfId="0" applyFont="1" applyFill="1" applyAlignment="1">
      <alignment horizontal="left" vertical="top"/>
    </xf>
    <xf numFmtId="0" fontId="0" fillId="35" borderId="0" xfId="0" applyFill="1" applyAlignment="1">
      <alignment horizontal="left" vertical="top"/>
    </xf>
    <xf numFmtId="0" fontId="0" fillId="35" borderId="0" xfId="0" applyFont="1" applyFill="1" applyAlignment="1">
      <alignment horizontal="left" vertical="top"/>
    </xf>
    <xf numFmtId="0" fontId="0" fillId="35" borderId="0" xfId="0" applyFill="1" applyAlignment="1">
      <alignment horizontal="left" vertical="top"/>
    </xf>
    <xf numFmtId="0" fontId="21" fillId="0" borderId="54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18" xfId="0" applyFont="1" applyBorder="1" applyAlignment="1">
      <alignment horizontal="left" vertical="top"/>
    </xf>
    <xf numFmtId="2" fontId="21" fillId="35" borderId="47" xfId="0" applyNumberFormat="1" applyFont="1" applyFill="1" applyBorder="1" applyAlignment="1">
      <alignment horizontal="center" vertical="top" wrapText="1"/>
    </xf>
    <xf numFmtId="0" fontId="0" fillId="35" borderId="13" xfId="0" applyFont="1" applyFill="1" applyBorder="1" applyAlignment="1">
      <alignment horizontal="left" vertical="top" wrapText="1"/>
    </xf>
    <xf numFmtId="0" fontId="21" fillId="35" borderId="15" xfId="0" applyFont="1" applyFill="1" applyBorder="1" applyAlignment="1">
      <alignment horizontal="center"/>
    </xf>
    <xf numFmtId="0" fontId="21" fillId="35" borderId="47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left" vertical="center" wrapText="1"/>
    </xf>
    <xf numFmtId="0" fontId="21" fillId="35" borderId="15" xfId="0" applyFont="1" applyFill="1" applyBorder="1" applyAlignment="1">
      <alignment horizontal="center" vertical="top"/>
    </xf>
    <xf numFmtId="0" fontId="24" fillId="0" borderId="15" xfId="50" applyFont="1" applyBorder="1" applyAlignment="1">
      <alignment vertical="top" wrapText="1"/>
      <protection/>
    </xf>
    <xf numFmtId="0" fontId="21" fillId="35" borderId="0" xfId="0" applyFont="1" applyFill="1" applyAlignment="1">
      <alignment vertical="center"/>
    </xf>
    <xf numFmtId="0" fontId="21" fillId="35" borderId="0" xfId="0" applyFont="1" applyFill="1" applyAlignment="1">
      <alignment vertical="center"/>
    </xf>
    <xf numFmtId="0" fontId="21" fillId="0" borderId="13" xfId="50" applyFont="1" applyBorder="1" applyAlignment="1">
      <alignment wrapText="1"/>
      <protection/>
    </xf>
    <xf numFmtId="0" fontId="21" fillId="0" borderId="16" xfId="49" applyFont="1" applyBorder="1" applyAlignment="1">
      <alignment vertical="center"/>
      <protection/>
    </xf>
    <xf numFmtId="0" fontId="24" fillId="0" borderId="16" xfId="0" applyFont="1" applyBorder="1" applyAlignment="1">
      <alignment vertical="center" wrapText="1"/>
    </xf>
    <xf numFmtId="0" fontId="34" fillId="0" borderId="15" xfId="50" applyFont="1" applyBorder="1">
      <alignment/>
      <protection/>
    </xf>
    <xf numFmtId="0" fontId="24" fillId="0" borderId="16" xfId="50" applyFont="1" applyBorder="1">
      <alignment/>
      <protection/>
    </xf>
    <xf numFmtId="0" fontId="21" fillId="0" borderId="19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43" fontId="22" fillId="0" borderId="54" xfId="0" applyNumberFormat="1" applyFont="1" applyBorder="1" applyAlignment="1">
      <alignment vertical="center"/>
    </xf>
    <xf numFmtId="43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36" fillId="35" borderId="0" xfId="0" applyFont="1" applyFill="1" applyAlignment="1">
      <alignment/>
    </xf>
    <xf numFmtId="43" fontId="36" fillId="35" borderId="0" xfId="33" applyFont="1" applyFill="1" applyAlignment="1">
      <alignment/>
    </xf>
    <xf numFmtId="0" fontId="36" fillId="0" borderId="0" xfId="0" applyFont="1" applyAlignment="1">
      <alignment/>
    </xf>
    <xf numFmtId="0" fontId="37" fillId="35" borderId="0" xfId="0" applyFont="1" applyFill="1" applyAlignment="1">
      <alignment/>
    </xf>
    <xf numFmtId="43" fontId="37" fillId="35" borderId="0" xfId="33" applyFont="1" applyFill="1" applyAlignment="1">
      <alignment/>
    </xf>
    <xf numFmtId="17" fontId="37" fillId="0" borderId="17" xfId="0" applyNumberFormat="1" applyFont="1" applyBorder="1" applyAlignment="1">
      <alignment horizontal="center" vertical="center" wrapText="1"/>
    </xf>
    <xf numFmtId="43" fontId="37" fillId="33" borderId="11" xfId="33" applyFont="1" applyFill="1" applyBorder="1" applyAlignment="1">
      <alignment/>
    </xf>
    <xf numFmtId="43" fontId="37" fillId="36" borderId="17" xfId="33" applyFont="1" applyFill="1" applyBorder="1" applyAlignment="1">
      <alignment/>
    </xf>
    <xf numFmtId="43" fontId="37" fillId="42" borderId="17" xfId="33" applyFont="1" applyFill="1" applyBorder="1" applyAlignment="1">
      <alignment/>
    </xf>
    <xf numFmtId="43" fontId="37" fillId="37" borderId="17" xfId="0" applyNumberFormat="1" applyFont="1" applyFill="1" applyBorder="1" applyAlignment="1">
      <alignment/>
    </xf>
    <xf numFmtId="43" fontId="37" fillId="37" borderId="38" xfId="0" applyNumberFormat="1" applyFont="1" applyFill="1" applyBorder="1" applyAlignment="1">
      <alignment/>
    </xf>
    <xf numFmtId="43" fontId="37" fillId="37" borderId="38" xfId="33" applyFont="1" applyFill="1" applyBorder="1" applyAlignment="1">
      <alignment/>
    </xf>
    <xf numFmtId="43" fontId="37" fillId="38" borderId="17" xfId="33" applyFont="1" applyFill="1" applyBorder="1" applyAlignment="1">
      <alignment/>
    </xf>
    <xf numFmtId="43" fontId="36" fillId="0" borderId="15" xfId="33" applyFont="1" applyBorder="1" applyAlignment="1">
      <alignment/>
    </xf>
    <xf numFmtId="43" fontId="36" fillId="0" borderId="13" xfId="33" applyFont="1" applyBorder="1" applyAlignment="1">
      <alignment/>
    </xf>
    <xf numFmtId="43" fontId="36" fillId="0" borderId="15" xfId="33" applyFont="1" applyBorder="1" applyAlignment="1">
      <alignment vertical="center"/>
    </xf>
    <xf numFmtId="43" fontId="37" fillId="36" borderId="10" xfId="33" applyFont="1" applyFill="1" applyBorder="1" applyAlignment="1">
      <alignment/>
    </xf>
    <xf numFmtId="43" fontId="36" fillId="35" borderId="20" xfId="33" applyFont="1" applyFill="1" applyBorder="1" applyAlignment="1">
      <alignment vertical="center"/>
    </xf>
    <xf numFmtId="43" fontId="36" fillId="35" borderId="19" xfId="33" applyFont="1" applyFill="1" applyBorder="1" applyAlignment="1">
      <alignment vertical="center"/>
    </xf>
    <xf numFmtId="43" fontId="36" fillId="35" borderId="13" xfId="33" applyFont="1" applyFill="1" applyBorder="1" applyAlignment="1">
      <alignment vertical="center"/>
    </xf>
    <xf numFmtId="43" fontId="36" fillId="0" borderId="20" xfId="33" applyFont="1" applyBorder="1" applyAlignment="1">
      <alignment vertical="center"/>
    </xf>
    <xf numFmtId="43" fontId="36" fillId="0" borderId="13" xfId="33" applyFont="1" applyBorder="1" applyAlignment="1">
      <alignment vertical="center"/>
    </xf>
    <xf numFmtId="43" fontId="36" fillId="35" borderId="15" xfId="33" applyFont="1" applyFill="1" applyBorder="1" applyAlignment="1">
      <alignment vertical="center"/>
    </xf>
    <xf numFmtId="43" fontId="36" fillId="35" borderId="32" xfId="33" applyFont="1" applyFill="1" applyBorder="1" applyAlignment="1">
      <alignment vertical="center"/>
    </xf>
    <xf numFmtId="43" fontId="36" fillId="35" borderId="16" xfId="33" applyFont="1" applyFill="1" applyBorder="1" applyAlignment="1">
      <alignment vertical="center"/>
    </xf>
    <xf numFmtId="43" fontId="36" fillId="35" borderId="23" xfId="33" applyFont="1" applyFill="1" applyBorder="1" applyAlignment="1">
      <alignment vertical="center"/>
    </xf>
    <xf numFmtId="0" fontId="85" fillId="0" borderId="10" xfId="0" applyFont="1" applyBorder="1" applyAlignment="1">
      <alignment horizontal="left" vertical="center"/>
    </xf>
    <xf numFmtId="0" fontId="85" fillId="0" borderId="11" xfId="0" applyFont="1" applyBorder="1" applyAlignment="1">
      <alignment horizontal="left" vertical="center"/>
    </xf>
    <xf numFmtId="43" fontId="37" fillId="0" borderId="48" xfId="33" applyFont="1" applyBorder="1" applyAlignment="1">
      <alignment horizontal="left" vertical="center"/>
    </xf>
    <xf numFmtId="43" fontId="37" fillId="0" borderId="50" xfId="33" applyFont="1" applyBorder="1" applyAlignment="1">
      <alignment horizontal="left" vertical="center"/>
    </xf>
    <xf numFmtId="43" fontId="37" fillId="0" borderId="31" xfId="33" applyFont="1" applyBorder="1" applyAlignment="1">
      <alignment horizontal="left" vertical="center"/>
    </xf>
    <xf numFmtId="43" fontId="36" fillId="0" borderId="15" xfId="33" applyFont="1" applyBorder="1" applyAlignment="1">
      <alignment horizontal="left" vertical="center"/>
    </xf>
    <xf numFmtId="43" fontId="37" fillId="0" borderId="19" xfId="33" applyFont="1" applyBorder="1" applyAlignment="1">
      <alignment horizontal="left" vertical="center"/>
    </xf>
    <xf numFmtId="43" fontId="36" fillId="0" borderId="13" xfId="33" applyFont="1" applyBorder="1" applyAlignment="1">
      <alignment horizontal="left" vertical="center"/>
    </xf>
    <xf numFmtId="43" fontId="37" fillId="0" borderId="20" xfId="33" applyFont="1" applyBorder="1" applyAlignment="1">
      <alignment horizontal="left" vertical="center"/>
    </xf>
    <xf numFmtId="43" fontId="37" fillId="0" borderId="13" xfId="33" applyFont="1" applyBorder="1" applyAlignment="1">
      <alignment horizontal="left" vertical="center"/>
    </xf>
    <xf numFmtId="43" fontId="36" fillId="0" borderId="31" xfId="33" applyFont="1" applyBorder="1" applyAlignment="1">
      <alignment horizontal="left" vertical="center"/>
    </xf>
    <xf numFmtId="43" fontId="37" fillId="0" borderId="15" xfId="33" applyFont="1" applyBorder="1" applyAlignment="1">
      <alignment horizontal="left" vertical="center"/>
    </xf>
    <xf numFmtId="43" fontId="36" fillId="0" borderId="48" xfId="33" applyFont="1" applyBorder="1" applyAlignment="1">
      <alignment vertical="top" wrapText="1"/>
    </xf>
    <xf numFmtId="43" fontId="36" fillId="0" borderId="49" xfId="33" applyFont="1" applyBorder="1" applyAlignment="1">
      <alignment vertical="top" wrapText="1"/>
    </xf>
    <xf numFmtId="43" fontId="36" fillId="36" borderId="17" xfId="33" applyFont="1" applyFill="1" applyBorder="1" applyAlignment="1">
      <alignment/>
    </xf>
    <xf numFmtId="43" fontId="36" fillId="0" borderId="15" xfId="33" applyFont="1" applyBorder="1" applyAlignment="1">
      <alignment vertical="top" wrapText="1"/>
    </xf>
    <xf numFmtId="43" fontId="36" fillId="0" borderId="18" xfId="33" applyFont="1" applyBorder="1" applyAlignment="1">
      <alignment vertical="top" wrapText="1"/>
    </xf>
    <xf numFmtId="43" fontId="36" fillId="0" borderId="0" xfId="33" applyFont="1" applyAlignment="1">
      <alignment/>
    </xf>
    <xf numFmtId="0" fontId="36" fillId="31" borderId="0" xfId="0" applyFont="1" applyFill="1" applyAlignment="1">
      <alignment/>
    </xf>
    <xf numFmtId="43" fontId="36" fillId="39" borderId="13" xfId="33" applyFont="1" applyFill="1" applyBorder="1" applyAlignment="1">
      <alignment horizontal="center" vertical="center"/>
    </xf>
    <xf numFmtId="43" fontId="36" fillId="39" borderId="15" xfId="33" applyFont="1" applyFill="1" applyBorder="1" applyAlignment="1">
      <alignment horizontal="center"/>
    </xf>
    <xf numFmtId="0" fontId="22" fillId="36" borderId="40" xfId="0" applyFont="1" applyFill="1" applyBorder="1" applyAlignment="1">
      <alignment/>
    </xf>
    <xf numFmtId="0" fontId="22" fillId="36" borderId="39" xfId="0" applyFont="1" applyFill="1" applyBorder="1" applyAlignment="1">
      <alignment/>
    </xf>
    <xf numFmtId="0" fontId="22" fillId="36" borderId="46" xfId="0" applyFont="1" applyFill="1" applyBorder="1" applyAlignment="1">
      <alignment/>
    </xf>
    <xf numFmtId="43" fontId="37" fillId="0" borderId="10" xfId="33" applyFont="1" applyBorder="1" applyAlignment="1">
      <alignment horizontal="center"/>
    </xf>
    <xf numFmtId="43" fontId="37" fillId="0" borderId="18" xfId="33" applyFont="1" applyBorder="1" applyAlignment="1">
      <alignment horizontal="center" vertical="top" wrapText="1"/>
    </xf>
    <xf numFmtId="43" fontId="37" fillId="36" borderId="11" xfId="33" applyFont="1" applyFill="1" applyBorder="1" applyAlignment="1">
      <alignment/>
    </xf>
    <xf numFmtId="43" fontId="36" fillId="35" borderId="11" xfId="33" applyFont="1" applyFill="1" applyBorder="1" applyAlignment="1">
      <alignment vertical="center"/>
    </xf>
    <xf numFmtId="43" fontId="36" fillId="35" borderId="61" xfId="33" applyFont="1" applyFill="1" applyBorder="1" applyAlignment="1">
      <alignment vertical="center"/>
    </xf>
    <xf numFmtId="43" fontId="36" fillId="35" borderId="61" xfId="33" applyFont="1" applyFill="1" applyBorder="1" applyAlignment="1">
      <alignment horizontal="center" vertical="center"/>
    </xf>
    <xf numFmtId="43" fontId="37" fillId="39" borderId="11" xfId="33" applyFont="1" applyFill="1" applyBorder="1" applyAlignment="1">
      <alignment horizontal="center"/>
    </xf>
    <xf numFmtId="0" fontId="29" fillId="0" borderId="1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top"/>
    </xf>
    <xf numFmtId="0" fontId="23" fillId="0" borderId="11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3" fillId="0" borderId="33" xfId="0" applyFont="1" applyBorder="1" applyAlignment="1">
      <alignment horizontal="left" vertical="top"/>
    </xf>
    <xf numFmtId="0" fontId="23" fillId="0" borderId="24" xfId="0" applyFont="1" applyBorder="1" applyAlignment="1">
      <alignment horizontal="left" vertical="top"/>
    </xf>
    <xf numFmtId="0" fontId="26" fillId="0" borderId="24" xfId="0" applyFont="1" applyBorder="1" applyAlignment="1">
      <alignment horizontal="left" vertical="top"/>
    </xf>
    <xf numFmtId="0" fontId="26" fillId="0" borderId="33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86" fillId="0" borderId="31" xfId="0" applyFont="1" applyBorder="1" applyAlignment="1">
      <alignment horizontal="left" vertical="center"/>
    </xf>
    <xf numFmtId="0" fontId="86" fillId="0" borderId="16" xfId="0" applyFont="1" applyBorder="1" applyAlignment="1">
      <alignment horizontal="left" vertical="center"/>
    </xf>
    <xf numFmtId="0" fontId="21" fillId="0" borderId="15" xfId="0" applyFont="1" applyBorder="1" applyAlignment="1">
      <alignment/>
    </xf>
    <xf numFmtId="0" fontId="86" fillId="0" borderId="19" xfId="0" applyFont="1" applyBorder="1" applyAlignment="1">
      <alignment horizontal="left" vertical="center"/>
    </xf>
    <xf numFmtId="0" fontId="86" fillId="0" borderId="31" xfId="0" applyFont="1" applyBorder="1" applyAlignment="1">
      <alignment horizontal="left" vertical="center" wrapText="1"/>
    </xf>
    <xf numFmtId="0" fontId="86" fillId="0" borderId="19" xfId="0" applyFont="1" applyBorder="1" applyAlignment="1">
      <alignment horizontal="left" vertical="center" wrapText="1"/>
    </xf>
    <xf numFmtId="43" fontId="28" fillId="0" borderId="0" xfId="33" applyFont="1" applyAlignment="1">
      <alignment/>
    </xf>
    <xf numFmtId="0" fontId="26" fillId="0" borderId="16" xfId="0" applyFont="1" applyBorder="1" applyAlignment="1">
      <alignment/>
    </xf>
    <xf numFmtId="0" fontId="26" fillId="0" borderId="13" xfId="50" applyFont="1" applyBorder="1" applyAlignment="1">
      <alignment vertical="top" wrapText="1"/>
      <protection/>
    </xf>
    <xf numFmtId="0" fontId="21" fillId="35" borderId="0" xfId="0" applyFont="1" applyFill="1" applyAlignment="1">
      <alignment vertical="center" wrapText="1"/>
    </xf>
    <xf numFmtId="0" fontId="0" fillId="0" borderId="0" xfId="0" applyAlignment="1">
      <alignment horizontal="right"/>
    </xf>
    <xf numFmtId="43" fontId="17" fillId="0" borderId="0" xfId="0" applyNumberFormat="1" applyFont="1" applyAlignment="1">
      <alignment horizontal="left" vertical="center"/>
    </xf>
    <xf numFmtId="0" fontId="23" fillId="0" borderId="11" xfId="0" applyFont="1" applyBorder="1" applyAlignment="1">
      <alignment horizontal="center"/>
    </xf>
    <xf numFmtId="0" fontId="82" fillId="0" borderId="56" xfId="39" applyFont="1" applyBorder="1">
      <alignment/>
      <protection/>
    </xf>
    <xf numFmtId="0" fontId="21" fillId="0" borderId="56" xfId="0" applyFont="1" applyBorder="1" applyAlignment="1">
      <alignment/>
    </xf>
    <xf numFmtId="43" fontId="36" fillId="0" borderId="11" xfId="33" applyFont="1" applyBorder="1" applyAlignment="1">
      <alignment/>
    </xf>
    <xf numFmtId="43" fontId="21" fillId="39" borderId="11" xfId="33" applyFont="1" applyFill="1" applyBorder="1" applyAlignment="1">
      <alignment horizontal="center"/>
    </xf>
    <xf numFmtId="43" fontId="37" fillId="41" borderId="17" xfId="33" applyFont="1" applyFill="1" applyBorder="1" applyAlignment="1">
      <alignment horizontal="center"/>
    </xf>
    <xf numFmtId="0" fontId="0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top"/>
    </xf>
    <xf numFmtId="0" fontId="26" fillId="0" borderId="15" xfId="0" applyFont="1" applyBorder="1" applyAlignment="1">
      <alignment wrapText="1"/>
    </xf>
    <xf numFmtId="0" fontId="21" fillId="0" borderId="20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21" fillId="0" borderId="62" xfId="0" applyFont="1" applyBorder="1" applyAlignment="1">
      <alignment horizontal="left" vertical="center"/>
    </xf>
    <xf numFmtId="0" fontId="21" fillId="0" borderId="63" xfId="0" applyFont="1" applyBorder="1" applyAlignment="1">
      <alignment horizontal="left" vertical="center"/>
    </xf>
    <xf numFmtId="0" fontId="21" fillId="0" borderId="64" xfId="0" applyFont="1" applyBorder="1" applyAlignment="1">
      <alignment horizontal="left" vertical="center"/>
    </xf>
    <xf numFmtId="43" fontId="37" fillId="0" borderId="33" xfId="33" applyFont="1" applyBorder="1" applyAlignment="1">
      <alignment horizontal="left" vertical="center"/>
    </xf>
    <xf numFmtId="43" fontId="21" fillId="43" borderId="17" xfId="33" applyFont="1" applyFill="1" applyBorder="1" applyAlignment="1">
      <alignment/>
    </xf>
    <xf numFmtId="202" fontId="21" fillId="35" borderId="11" xfId="0" applyNumberFormat="1" applyFont="1" applyFill="1" applyBorder="1" applyAlignment="1">
      <alignment horizontal="center" vertical="top"/>
    </xf>
    <xf numFmtId="2" fontId="21" fillId="35" borderId="11" xfId="0" applyNumberFormat="1" applyFont="1" applyFill="1" applyBorder="1" applyAlignment="1">
      <alignment horizontal="center" vertical="center"/>
    </xf>
    <xf numFmtId="0" fontId="21" fillId="35" borderId="57" xfId="0" applyFont="1" applyFill="1" applyBorder="1" applyAlignment="1">
      <alignment horizontal="center" vertical="top"/>
    </xf>
    <xf numFmtId="0" fontId="21" fillId="0" borderId="12" xfId="0" applyFont="1" applyBorder="1" applyAlignment="1">
      <alignment horizontal="center"/>
    </xf>
    <xf numFmtId="0" fontId="23" fillId="0" borderId="12" xfId="0" applyFont="1" applyBorder="1" applyAlignment="1">
      <alignment wrapText="1"/>
    </xf>
    <xf numFmtId="43" fontId="36" fillId="0" borderId="12" xfId="33" applyFont="1" applyBorder="1" applyAlignment="1">
      <alignment/>
    </xf>
    <xf numFmtId="0" fontId="0" fillId="0" borderId="12" xfId="0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16" xfId="0" applyFont="1" applyBorder="1" applyAlignment="1">
      <alignment wrapText="1"/>
    </xf>
    <xf numFmtId="43" fontId="36" fillId="0" borderId="16" xfId="33" applyFont="1" applyBorder="1" applyAlignment="1">
      <alignment/>
    </xf>
    <xf numFmtId="43" fontId="0" fillId="0" borderId="13" xfId="0" applyNumberFormat="1" applyBorder="1" applyAlignment="1">
      <alignment/>
    </xf>
    <xf numFmtId="43" fontId="36" fillId="0" borderId="16" xfId="33" applyFont="1" applyBorder="1" applyAlignment="1">
      <alignment vertical="center"/>
    </xf>
    <xf numFmtId="0" fontId="21" fillId="0" borderId="15" xfId="50" applyFont="1" applyBorder="1" applyAlignment="1">
      <alignment vertical="center" wrapText="1"/>
      <protection/>
    </xf>
    <xf numFmtId="0" fontId="21" fillId="0" borderId="15" xfId="50" applyFont="1" applyBorder="1">
      <alignment/>
      <protection/>
    </xf>
    <xf numFmtId="0" fontId="21" fillId="0" borderId="0" xfId="50" applyFont="1">
      <alignment/>
      <protection/>
    </xf>
    <xf numFmtId="0" fontId="21" fillId="0" borderId="13" xfId="0" applyFont="1" applyBorder="1" applyAlignment="1">
      <alignment/>
    </xf>
    <xf numFmtId="0" fontId="23" fillId="0" borderId="13" xfId="50" applyFont="1" applyBorder="1">
      <alignment/>
      <protection/>
    </xf>
    <xf numFmtId="0" fontId="23" fillId="0" borderId="15" xfId="50" applyFont="1" applyBorder="1" applyAlignment="1">
      <alignment vertical="center"/>
      <protection/>
    </xf>
    <xf numFmtId="43" fontId="0" fillId="0" borderId="13" xfId="0" applyNumberFormat="1" applyBorder="1" applyAlignment="1">
      <alignment vertical="center"/>
    </xf>
    <xf numFmtId="0" fontId="21" fillId="0" borderId="47" xfId="50" applyFont="1" applyBorder="1" applyAlignment="1">
      <alignment vertical="top" wrapText="1"/>
      <protection/>
    </xf>
    <xf numFmtId="43" fontId="36" fillId="0" borderId="61" xfId="33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41" xfId="50" applyFont="1" applyBorder="1" applyAlignment="1">
      <alignment vertical="top" wrapText="1"/>
      <protection/>
    </xf>
    <xf numFmtId="0" fontId="21" fillId="0" borderId="65" xfId="0" applyFont="1" applyBorder="1" applyAlignment="1">
      <alignment/>
    </xf>
    <xf numFmtId="0" fontId="21" fillId="0" borderId="43" xfId="0" applyFont="1" applyBorder="1" applyAlignment="1">
      <alignment/>
    </xf>
    <xf numFmtId="43" fontId="36" fillId="0" borderId="41" xfId="33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43" fontId="36" fillId="0" borderId="25" xfId="33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30" xfId="0" applyFont="1" applyBorder="1" applyAlignment="1">
      <alignment/>
    </xf>
    <xf numFmtId="43" fontId="36" fillId="0" borderId="42" xfId="33" applyFont="1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21" fillId="0" borderId="31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87" fillId="0" borderId="13" xfId="49" applyFont="1" applyBorder="1" applyAlignment="1">
      <alignment vertical="center" wrapText="1"/>
      <protection/>
    </xf>
    <xf numFmtId="0" fontId="24" fillId="0" borderId="15" xfId="50" applyFont="1" applyBorder="1" applyAlignment="1">
      <alignment wrapText="1"/>
      <protection/>
    </xf>
    <xf numFmtId="43" fontId="0" fillId="0" borderId="13" xfId="0" applyNumberFormat="1" applyFont="1" applyBorder="1" applyAlignment="1">
      <alignment horizontal="center" vertical="center"/>
    </xf>
    <xf numFmtId="43" fontId="36" fillId="0" borderId="11" xfId="33" applyFont="1" applyBorder="1" applyAlignment="1">
      <alignment vertical="center"/>
    </xf>
    <xf numFmtId="43" fontId="36" fillId="0" borderId="61" xfId="33" applyFont="1" applyBorder="1" applyAlignment="1">
      <alignment vertical="center"/>
    </xf>
    <xf numFmtId="43" fontId="0" fillId="0" borderId="13" xfId="0" applyNumberFormat="1" applyFont="1" applyBorder="1" applyAlignment="1">
      <alignment/>
    </xf>
    <xf numFmtId="43" fontId="35" fillId="0" borderId="16" xfId="33" applyFont="1" applyBorder="1" applyAlignment="1">
      <alignment horizontal="center" vertical="center"/>
    </xf>
    <xf numFmtId="43" fontId="0" fillId="0" borderId="16" xfId="0" applyNumberFormat="1" applyBorder="1" applyAlignment="1">
      <alignment/>
    </xf>
    <xf numFmtId="43" fontId="0" fillId="0" borderId="20" xfId="0" applyNumberFormat="1" applyBorder="1" applyAlignment="1">
      <alignment/>
    </xf>
    <xf numFmtId="0" fontId="21" fillId="0" borderId="0" xfId="0" applyFont="1" applyAlignment="1">
      <alignment vertical="center" wrapText="1"/>
    </xf>
    <xf numFmtId="0" fontId="82" fillId="0" borderId="13" xfId="0" applyFont="1" applyBorder="1" applyAlignment="1">
      <alignment/>
    </xf>
    <xf numFmtId="4" fontId="82" fillId="0" borderId="13" xfId="0" applyNumberFormat="1" applyFont="1" applyBorder="1" applyAlignment="1">
      <alignment/>
    </xf>
    <xf numFmtId="0" fontId="21" fillId="0" borderId="66" xfId="0" applyFont="1" applyBorder="1" applyAlignment="1">
      <alignment vertical="center"/>
    </xf>
    <xf numFmtId="0" fontId="21" fillId="0" borderId="49" xfId="0" applyFont="1" applyBorder="1" applyAlignment="1">
      <alignment vertical="center"/>
    </xf>
    <xf numFmtId="43" fontId="36" fillId="0" borderId="48" xfId="33" applyFont="1" applyBorder="1" applyAlignment="1">
      <alignment horizontal="center" vertical="center"/>
    </xf>
    <xf numFmtId="43" fontId="0" fillId="0" borderId="15" xfId="0" applyNumberFormat="1" applyBorder="1" applyAlignment="1">
      <alignment vertical="center"/>
    </xf>
    <xf numFmtId="0" fontId="21" fillId="0" borderId="59" xfId="0" applyFont="1" applyBorder="1" applyAlignment="1">
      <alignment vertical="center"/>
    </xf>
    <xf numFmtId="0" fontId="21" fillId="0" borderId="60" xfId="0" applyFont="1" applyBorder="1" applyAlignment="1">
      <alignment vertical="center"/>
    </xf>
    <xf numFmtId="0" fontId="82" fillId="0" borderId="13" xfId="0" applyFont="1" applyBorder="1" applyAlignment="1">
      <alignment vertical="center" wrapText="1"/>
    </xf>
    <xf numFmtId="43" fontId="0" fillId="0" borderId="13" xfId="0" applyNumberFormat="1" applyBorder="1" applyAlignment="1">
      <alignment horizontal="center"/>
    </xf>
    <xf numFmtId="43" fontId="0" fillId="0" borderId="13" xfId="0" applyNumberFormat="1" applyBorder="1" applyAlignment="1">
      <alignment horizontal="center" vertical="top"/>
    </xf>
    <xf numFmtId="43" fontId="0" fillId="0" borderId="13" xfId="0" applyNumberFormat="1" applyFont="1" applyBorder="1" applyAlignment="1">
      <alignment horizontal="center"/>
    </xf>
    <xf numFmtId="0" fontId="21" fillId="0" borderId="13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16" xfId="0" applyFont="1" applyBorder="1" applyAlignment="1">
      <alignment vertical="center" wrapText="1"/>
    </xf>
    <xf numFmtId="0" fontId="21" fillId="0" borderId="67" xfId="0" applyFont="1" applyBorder="1" applyAlignment="1">
      <alignment vertical="center"/>
    </xf>
    <xf numFmtId="43" fontId="36" fillId="0" borderId="14" xfId="33" applyFont="1" applyBorder="1" applyAlignment="1">
      <alignment vertical="center"/>
    </xf>
    <xf numFmtId="43" fontId="0" fillId="0" borderId="14" xfId="0" applyNumberFormat="1" applyBorder="1" applyAlignment="1">
      <alignment/>
    </xf>
    <xf numFmtId="43" fontId="2" fillId="0" borderId="17" xfId="0" applyNumberFormat="1" applyFont="1" applyBorder="1" applyAlignment="1">
      <alignment/>
    </xf>
    <xf numFmtId="0" fontId="87" fillId="0" borderId="15" xfId="49" applyFont="1" applyBorder="1" applyAlignment="1">
      <alignment vertical="center" wrapText="1"/>
      <protection/>
    </xf>
    <xf numFmtId="43" fontId="83" fillId="0" borderId="15" xfId="33" applyFont="1" applyBorder="1" applyAlignment="1">
      <alignment horizontal="center" vertical="center" wrapText="1"/>
    </xf>
    <xf numFmtId="43" fontId="0" fillId="0" borderId="15" xfId="0" applyNumberFormat="1" applyBorder="1" applyAlignment="1">
      <alignment/>
    </xf>
    <xf numFmtId="43" fontId="0" fillId="0" borderId="32" xfId="0" applyNumberFormat="1" applyBorder="1" applyAlignment="1">
      <alignment/>
    </xf>
    <xf numFmtId="43" fontId="0" fillId="0" borderId="15" xfId="0" applyNumberFormat="1" applyFont="1" applyBorder="1" applyAlignment="1">
      <alignment horizontal="center"/>
    </xf>
    <xf numFmtId="43" fontId="35" fillId="0" borderId="15" xfId="33" applyFont="1" applyBorder="1" applyAlignment="1">
      <alignment horizontal="center"/>
    </xf>
    <xf numFmtId="43" fontId="21" fillId="0" borderId="20" xfId="0" applyNumberFormat="1" applyFont="1" applyBorder="1" applyAlignment="1">
      <alignment/>
    </xf>
    <xf numFmtId="0" fontId="82" fillId="0" borderId="13" xfId="0" applyFont="1" applyBorder="1" applyAlignment="1">
      <alignment wrapText="1"/>
    </xf>
    <xf numFmtId="0" fontId="24" fillId="0" borderId="13" xfId="50" applyFont="1" applyBorder="1" applyAlignment="1">
      <alignment horizontal="left" vertical="center"/>
      <protection/>
    </xf>
    <xf numFmtId="0" fontId="24" fillId="0" borderId="13" xfId="0" applyFont="1" applyBorder="1" applyAlignment="1">
      <alignment vertical="center"/>
    </xf>
    <xf numFmtId="0" fontId="21" fillId="0" borderId="13" xfId="50" applyFont="1" applyBorder="1" applyAlignment="1">
      <alignment vertical="center"/>
      <protection/>
    </xf>
    <xf numFmtId="0" fontId="0" fillId="0" borderId="68" xfId="0" applyBorder="1" applyAlignment="1">
      <alignment/>
    </xf>
    <xf numFmtId="43" fontId="0" fillId="0" borderId="21" xfId="0" applyNumberFormat="1" applyBorder="1" applyAlignment="1">
      <alignment/>
    </xf>
    <xf numFmtId="43" fontId="0" fillId="0" borderId="69" xfId="0" applyNumberFormat="1" applyBorder="1" applyAlignment="1">
      <alignment/>
    </xf>
    <xf numFmtId="43" fontId="2" fillId="0" borderId="46" xfId="0" applyNumberFormat="1" applyFont="1" applyBorder="1" applyAlignment="1">
      <alignment/>
    </xf>
    <xf numFmtId="0" fontId="21" fillId="44" borderId="0" xfId="0" applyFont="1" applyFill="1" applyAlignment="1">
      <alignment/>
    </xf>
    <xf numFmtId="43" fontId="36" fillId="44" borderId="0" xfId="33" applyFont="1" applyFill="1" applyAlignment="1">
      <alignment/>
    </xf>
    <xf numFmtId="0" fontId="0" fillId="44" borderId="0" xfId="0" applyFill="1" applyAlignment="1">
      <alignment/>
    </xf>
    <xf numFmtId="0" fontId="22" fillId="44" borderId="39" xfId="0" applyFont="1" applyFill="1" applyBorder="1" applyAlignment="1">
      <alignment/>
    </xf>
    <xf numFmtId="43" fontId="37" fillId="44" borderId="11" xfId="33" applyFont="1" applyFill="1" applyBorder="1" applyAlignment="1">
      <alignment/>
    </xf>
    <xf numFmtId="43" fontId="37" fillId="44" borderId="17" xfId="33" applyFont="1" applyFill="1" applyBorder="1" applyAlignment="1">
      <alignment/>
    </xf>
    <xf numFmtId="0" fontId="2" fillId="44" borderId="17" xfId="0" applyFont="1" applyFill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82" fillId="0" borderId="21" xfId="39" applyFont="1" applyBorder="1">
      <alignment/>
      <protection/>
    </xf>
    <xf numFmtId="0" fontId="86" fillId="0" borderId="13" xfId="0" applyFont="1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/>
    </xf>
    <xf numFmtId="43" fontId="38" fillId="0" borderId="13" xfId="33" applyFont="1" applyBorder="1" applyAlignment="1">
      <alignment horizontal="center"/>
    </xf>
    <xf numFmtId="43" fontId="0" fillId="0" borderId="20" xfId="0" applyNumberFormat="1" applyFont="1" applyBorder="1" applyAlignment="1">
      <alignment/>
    </xf>
    <xf numFmtId="0" fontId="86" fillId="0" borderId="13" xfId="0" applyFont="1" applyBorder="1" applyAlignment="1">
      <alignment wrapText="1"/>
    </xf>
    <xf numFmtId="0" fontId="0" fillId="0" borderId="20" xfId="0" applyFont="1" applyBorder="1" applyAlignment="1">
      <alignment vertical="center"/>
    </xf>
    <xf numFmtId="43" fontId="38" fillId="0" borderId="13" xfId="33" applyFont="1" applyBorder="1" applyAlignment="1">
      <alignment horizontal="center" vertical="center"/>
    </xf>
    <xf numFmtId="43" fontId="0" fillId="0" borderId="21" xfId="0" applyNumberFormat="1" applyBorder="1" applyAlignment="1">
      <alignment vertical="center"/>
    </xf>
    <xf numFmtId="43" fontId="86" fillId="0" borderId="13" xfId="33" applyFont="1" applyBorder="1" applyAlignment="1">
      <alignment/>
    </xf>
    <xf numFmtId="200" fontId="86" fillId="0" borderId="13" xfId="33" applyNumberFormat="1" applyFont="1" applyBorder="1" applyAlignment="1">
      <alignment/>
    </xf>
    <xf numFmtId="200" fontId="82" fillId="0" borderId="13" xfId="33" applyNumberFormat="1" applyFont="1" applyBorder="1" applyAlignment="1">
      <alignment/>
    </xf>
    <xf numFmtId="0" fontId="86" fillId="0" borderId="13" xfId="0" applyFont="1" applyBorder="1" applyAlignment="1">
      <alignment/>
    </xf>
    <xf numFmtId="0" fontId="21" fillId="0" borderId="15" xfId="50" applyFont="1" applyBorder="1" applyAlignment="1">
      <alignment wrapText="1"/>
      <protection/>
    </xf>
    <xf numFmtId="0" fontId="21" fillId="0" borderId="0" xfId="50" applyFont="1" applyAlignment="1">
      <alignment wrapText="1"/>
      <protection/>
    </xf>
    <xf numFmtId="0" fontId="21" fillId="0" borderId="13" xfId="0" applyFont="1" applyBorder="1" applyAlignment="1">
      <alignment wrapText="1"/>
    </xf>
    <xf numFmtId="0" fontId="22" fillId="37" borderId="17" xfId="0" applyFont="1" applyFill="1" applyBorder="1" applyAlignment="1">
      <alignment horizontal="center"/>
    </xf>
    <xf numFmtId="0" fontId="21" fillId="0" borderId="12" xfId="0" applyFont="1" applyBorder="1" applyAlignment="1">
      <alignment wrapText="1"/>
    </xf>
    <xf numFmtId="0" fontId="24" fillId="0" borderId="15" xfId="50" applyFont="1" applyBorder="1">
      <alignment/>
      <protection/>
    </xf>
    <xf numFmtId="0" fontId="39" fillId="0" borderId="13" xfId="50" applyFont="1" applyBorder="1" applyAlignment="1">
      <alignment vertical="center" wrapText="1"/>
      <protection/>
    </xf>
    <xf numFmtId="0" fontId="21" fillId="0" borderId="16" xfId="49" applyFont="1" applyBorder="1" applyAlignment="1">
      <alignment vertical="center" wrapText="1"/>
      <protection/>
    </xf>
    <xf numFmtId="0" fontId="21" fillId="0" borderId="14" xfId="0" applyFont="1" applyBorder="1" applyAlignment="1">
      <alignment vertical="center" wrapText="1"/>
    </xf>
    <xf numFmtId="0" fontId="33" fillId="35" borderId="11" xfId="0" applyFont="1" applyFill="1" applyBorder="1" applyAlignment="1">
      <alignment horizontal="left" vertical="top"/>
    </xf>
    <xf numFmtId="0" fontId="22" fillId="36" borderId="17" xfId="0" applyFont="1" applyFill="1" applyBorder="1" applyAlignment="1">
      <alignment wrapText="1"/>
    </xf>
    <xf numFmtId="0" fontId="26" fillId="0" borderId="13" xfId="50" applyFont="1" applyBorder="1" applyAlignment="1">
      <alignment vertical="center" wrapText="1"/>
      <protection/>
    </xf>
    <xf numFmtId="0" fontId="88" fillId="0" borderId="13" xfId="0" applyFont="1" applyBorder="1" applyAlignment="1">
      <alignment/>
    </xf>
    <xf numFmtId="0" fontId="26" fillId="0" borderId="15" xfId="50" applyFont="1" applyBorder="1" applyAlignment="1">
      <alignment vertical="center"/>
      <protection/>
    </xf>
    <xf numFmtId="0" fontId="21" fillId="0" borderId="70" xfId="50" applyFont="1" applyBorder="1" applyAlignment="1">
      <alignment vertical="top" wrapText="1"/>
      <protection/>
    </xf>
    <xf numFmtId="0" fontId="21" fillId="35" borderId="71" xfId="0" applyFont="1" applyFill="1" applyBorder="1" applyAlignment="1">
      <alignment/>
    </xf>
    <xf numFmtId="0" fontId="21" fillId="35" borderId="72" xfId="0" applyFont="1" applyFill="1" applyBorder="1" applyAlignment="1">
      <alignment/>
    </xf>
    <xf numFmtId="0" fontId="21" fillId="35" borderId="73" xfId="0" applyFont="1" applyFill="1" applyBorder="1" applyAlignment="1">
      <alignment/>
    </xf>
    <xf numFmtId="43" fontId="36" fillId="35" borderId="33" xfId="33" applyFont="1" applyFill="1" applyBorder="1" applyAlignment="1">
      <alignment vertical="center"/>
    </xf>
    <xf numFmtId="43" fontId="36" fillId="35" borderId="12" xfId="33" applyFont="1" applyFill="1" applyBorder="1" applyAlignment="1">
      <alignment vertical="center"/>
    </xf>
    <xf numFmtId="43" fontId="36" fillId="35" borderId="74" xfId="33" applyFont="1" applyFill="1" applyBorder="1" applyAlignment="1">
      <alignment vertical="center"/>
    </xf>
    <xf numFmtId="43" fontId="36" fillId="35" borderId="75" xfId="33" applyFont="1" applyFill="1" applyBorder="1" applyAlignment="1">
      <alignment vertical="center"/>
    </xf>
    <xf numFmtId="43" fontId="21" fillId="39" borderId="15" xfId="33" applyFont="1" applyFill="1" applyBorder="1" applyAlignment="1">
      <alignment horizontal="center" vertical="center"/>
    </xf>
    <xf numFmtId="43" fontId="35" fillId="0" borderId="47" xfId="33" applyFont="1" applyBorder="1" applyAlignment="1">
      <alignment horizontal="center" vertical="center"/>
    </xf>
    <xf numFmtId="43" fontId="36" fillId="35" borderId="70" xfId="33" applyFont="1" applyFill="1" applyBorder="1" applyAlignment="1">
      <alignment vertical="center"/>
    </xf>
    <xf numFmtId="43" fontId="36" fillId="35" borderId="71" xfId="33" applyFont="1" applyFill="1" applyBorder="1" applyAlignment="1">
      <alignment vertical="center"/>
    </xf>
    <xf numFmtId="43" fontId="36" fillId="35" borderId="73" xfId="33" applyFont="1" applyFill="1" applyBorder="1" applyAlignment="1">
      <alignment vertical="center"/>
    </xf>
    <xf numFmtId="43" fontId="36" fillId="35" borderId="43" xfId="33" applyFont="1" applyFill="1" applyBorder="1" applyAlignment="1">
      <alignment vertical="center"/>
    </xf>
    <xf numFmtId="43" fontId="36" fillId="35" borderId="41" xfId="33" applyFont="1" applyFill="1" applyBorder="1" applyAlignment="1">
      <alignment vertical="center"/>
    </xf>
    <xf numFmtId="43" fontId="36" fillId="35" borderId="25" xfId="33" applyFont="1" applyFill="1" applyBorder="1" applyAlignment="1">
      <alignment vertical="center"/>
    </xf>
    <xf numFmtId="43" fontId="36" fillId="35" borderId="26" xfId="33" applyFont="1" applyFill="1" applyBorder="1" applyAlignment="1">
      <alignment vertical="center"/>
    </xf>
    <xf numFmtId="43" fontId="36" fillId="35" borderId="27" xfId="33" applyFont="1" applyFill="1" applyBorder="1" applyAlignment="1">
      <alignment vertical="center"/>
    </xf>
    <xf numFmtId="43" fontId="36" fillId="35" borderId="42" xfId="33" applyFont="1" applyFill="1" applyBorder="1" applyAlignment="1">
      <alignment vertical="center"/>
    </xf>
    <xf numFmtId="43" fontId="36" fillId="35" borderId="76" xfId="33" applyFont="1" applyFill="1" applyBorder="1" applyAlignment="1">
      <alignment vertical="center"/>
    </xf>
    <xf numFmtId="43" fontId="36" fillId="35" borderId="55" xfId="33" applyFont="1" applyFill="1" applyBorder="1" applyAlignment="1">
      <alignment vertical="center"/>
    </xf>
    <xf numFmtId="43" fontId="36" fillId="35" borderId="30" xfId="33" applyFont="1" applyFill="1" applyBorder="1" applyAlignment="1">
      <alignment vertical="center"/>
    </xf>
    <xf numFmtId="43" fontId="36" fillId="35" borderId="60" xfId="33" applyFont="1" applyFill="1" applyBorder="1" applyAlignment="1">
      <alignment vertical="center"/>
    </xf>
    <xf numFmtId="0" fontId="22" fillId="14" borderId="17" xfId="0" applyFont="1" applyFill="1" applyBorder="1" applyAlignment="1">
      <alignment horizontal="center"/>
    </xf>
    <xf numFmtId="0" fontId="22" fillId="14" borderId="17" xfId="0" applyFont="1" applyFill="1" applyBorder="1" applyAlignment="1">
      <alignment/>
    </xf>
    <xf numFmtId="0" fontId="22" fillId="14" borderId="36" xfId="0" applyFont="1" applyFill="1" applyBorder="1" applyAlignment="1">
      <alignment/>
    </xf>
    <xf numFmtId="0" fontId="22" fillId="14" borderId="37" xfId="0" applyFont="1" applyFill="1" applyBorder="1" applyAlignment="1">
      <alignment/>
    </xf>
    <xf numFmtId="0" fontId="22" fillId="14" borderId="38" xfId="0" applyFont="1" applyFill="1" applyBorder="1" applyAlignment="1">
      <alignment/>
    </xf>
    <xf numFmtId="43" fontId="37" fillId="14" borderId="17" xfId="33" applyFont="1" applyFill="1" applyBorder="1" applyAlignment="1">
      <alignment/>
    </xf>
    <xf numFmtId="0" fontId="33" fillId="0" borderId="13" xfId="0" applyFont="1" applyBorder="1" applyAlignment="1">
      <alignment horizontal="left" vertical="center" wrapText="1"/>
    </xf>
    <xf numFmtId="0" fontId="32" fillId="35" borderId="21" xfId="0" applyFont="1" applyFill="1" applyBorder="1" applyAlignment="1">
      <alignment vertical="center"/>
    </xf>
    <xf numFmtId="43" fontId="21" fillId="35" borderId="17" xfId="33" applyFont="1" applyFill="1" applyBorder="1" applyAlignment="1">
      <alignment vertical="center"/>
    </xf>
    <xf numFmtId="43" fontId="21" fillId="0" borderId="0" xfId="33" applyFont="1" applyAlignment="1">
      <alignment vertical="center"/>
    </xf>
    <xf numFmtId="43" fontId="22" fillId="0" borderId="0" xfId="33" applyFont="1" applyAlignment="1">
      <alignment vertical="center"/>
    </xf>
    <xf numFmtId="43" fontId="21" fillId="10" borderId="17" xfId="33" applyFont="1" applyFill="1" applyBorder="1" applyAlignment="1">
      <alignment horizontal="center" vertical="center"/>
    </xf>
    <xf numFmtId="43" fontId="22" fillId="34" borderId="17" xfId="33" applyFont="1" applyFill="1" applyBorder="1" applyAlignment="1">
      <alignment vertical="center"/>
    </xf>
    <xf numFmtId="43" fontId="21" fillId="34" borderId="17" xfId="33" applyFont="1" applyFill="1" applyBorder="1" applyAlignment="1">
      <alignment vertical="center"/>
    </xf>
    <xf numFmtId="43" fontId="26" fillId="35" borderId="17" xfId="33" applyFont="1" applyFill="1" applyBorder="1" applyAlignment="1">
      <alignment vertical="center"/>
    </xf>
    <xf numFmtId="43" fontId="26" fillId="35" borderId="17" xfId="33" applyFont="1" applyFill="1" applyBorder="1" applyAlignment="1">
      <alignment horizontal="left" vertical="center"/>
    </xf>
    <xf numFmtId="43" fontId="21" fillId="8" borderId="17" xfId="33" applyFont="1" applyFill="1" applyBorder="1" applyAlignment="1">
      <alignment horizontal="center" vertical="center"/>
    </xf>
    <xf numFmtId="43" fontId="21" fillId="8" borderId="17" xfId="33" applyFont="1" applyFill="1" applyBorder="1" applyAlignment="1">
      <alignment vertical="center"/>
    </xf>
    <xf numFmtId="0" fontId="24" fillId="0" borderId="17" xfId="50" applyFont="1" applyBorder="1" applyAlignment="1">
      <alignment horizontal="left" vertical="center" wrapText="1"/>
      <protection/>
    </xf>
    <xf numFmtId="0" fontId="23" fillId="35" borderId="0" xfId="0" applyFont="1" applyFill="1" applyAlignment="1">
      <alignment/>
    </xf>
    <xf numFmtId="0" fontId="21" fillId="0" borderId="17" xfId="0" applyFont="1" applyBorder="1" applyAlignment="1">
      <alignment horizontal="left" vertical="center" wrapText="1"/>
    </xf>
    <xf numFmtId="0" fontId="21" fillId="0" borderId="17" xfId="50" applyFont="1" applyBorder="1" applyAlignment="1">
      <alignment horizontal="left" vertical="center" wrapText="1"/>
      <protection/>
    </xf>
    <xf numFmtId="0" fontId="21" fillId="0" borderId="0" xfId="0" applyFont="1" applyAlignment="1">
      <alignment horizontal="left" vertical="center" wrapText="1"/>
    </xf>
    <xf numFmtId="0" fontId="82" fillId="0" borderId="17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87" fillId="0" borderId="17" xfId="49" applyFont="1" applyBorder="1" applyAlignment="1">
      <alignment horizontal="left" vertical="center" wrapText="1"/>
      <protection/>
    </xf>
    <xf numFmtId="0" fontId="21" fillId="0" borderId="17" xfId="49" applyFont="1" applyBorder="1" applyAlignment="1">
      <alignment horizontal="left" vertical="center" wrapText="1"/>
      <protection/>
    </xf>
    <xf numFmtId="0" fontId="21" fillId="0" borderId="36" xfId="50" applyFont="1" applyBorder="1" applyAlignment="1">
      <alignment horizontal="left" vertical="center" wrapText="1"/>
      <protection/>
    </xf>
    <xf numFmtId="0" fontId="24" fillId="0" borderId="36" xfId="50" applyFont="1" applyBorder="1" applyAlignment="1">
      <alignment horizontal="left" vertical="center" wrapText="1"/>
      <protection/>
    </xf>
    <xf numFmtId="0" fontId="21" fillId="0" borderId="36" xfId="0" applyFont="1" applyBorder="1" applyAlignment="1">
      <alignment horizontal="left" vertical="center" wrapText="1"/>
    </xf>
    <xf numFmtId="0" fontId="21" fillId="8" borderId="17" xfId="0" applyFont="1" applyFill="1" applyBorder="1" applyAlignment="1">
      <alignment horizontal="center" vertical="center" wrapText="1"/>
    </xf>
    <xf numFmtId="0" fontId="21" fillId="8" borderId="17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left" vertical="center" wrapText="1"/>
    </xf>
    <xf numFmtId="192" fontId="21" fillId="0" borderId="17" xfId="33" applyNumberFormat="1" applyFont="1" applyBorder="1" applyAlignment="1">
      <alignment horizontal="center" vertical="center" wrapText="1"/>
    </xf>
    <xf numFmtId="192" fontId="21" fillId="0" borderId="37" xfId="33" applyNumberFormat="1" applyFont="1" applyBorder="1" applyAlignment="1">
      <alignment horizontal="center" vertical="center" wrapText="1"/>
    </xf>
    <xf numFmtId="192" fontId="24" fillId="0" borderId="17" xfId="33" applyNumberFormat="1" applyFont="1" applyBorder="1" applyAlignment="1">
      <alignment horizontal="center" vertical="center" wrapText="1"/>
    </xf>
    <xf numFmtId="192" fontId="87" fillId="0" borderId="17" xfId="33" applyNumberFormat="1" applyFont="1" applyBorder="1" applyAlignment="1">
      <alignment horizontal="center" vertical="center" wrapText="1"/>
    </xf>
    <xf numFmtId="192" fontId="24" fillId="0" borderId="0" xfId="33" applyNumberFormat="1" applyFont="1" applyAlignment="1">
      <alignment horizontal="center" vertical="center" wrapText="1"/>
    </xf>
    <xf numFmtId="192" fontId="82" fillId="0" borderId="0" xfId="33" applyNumberFormat="1" applyFont="1" applyAlignment="1">
      <alignment horizontal="center" vertical="center" wrapText="1"/>
    </xf>
    <xf numFmtId="192" fontId="82" fillId="0" borderId="18" xfId="33" applyNumberFormat="1" applyFont="1" applyBorder="1" applyAlignment="1">
      <alignment horizontal="center" vertical="center" wrapText="1"/>
    </xf>
    <xf numFmtId="192" fontId="82" fillId="0" borderId="17" xfId="33" applyNumberFormat="1" applyFont="1" applyBorder="1" applyAlignment="1">
      <alignment horizontal="center" vertical="center" wrapText="1"/>
    </xf>
    <xf numFmtId="192" fontId="23" fillId="0" borderId="0" xfId="33" applyNumberFormat="1" applyFont="1" applyAlignment="1">
      <alignment horizontal="center"/>
    </xf>
    <xf numFmtId="192" fontId="23" fillId="35" borderId="0" xfId="33" applyNumberFormat="1" applyFont="1" applyFill="1" applyAlignment="1">
      <alignment horizontal="center"/>
    </xf>
    <xf numFmtId="192" fontId="21" fillId="0" borderId="36" xfId="33" applyNumberFormat="1" applyFont="1" applyBorder="1" applyAlignment="1">
      <alignment horizontal="center" vertical="center" wrapText="1"/>
    </xf>
    <xf numFmtId="192" fontId="87" fillId="0" borderId="36" xfId="33" applyNumberFormat="1" applyFont="1" applyBorder="1" applyAlignment="1">
      <alignment horizontal="center" vertical="center" wrapText="1"/>
    </xf>
    <xf numFmtId="192" fontId="24" fillId="0" borderId="36" xfId="33" applyNumberFormat="1" applyFont="1" applyBorder="1" applyAlignment="1">
      <alignment horizontal="center" vertical="center" wrapText="1"/>
    </xf>
    <xf numFmtId="192" fontId="82" fillId="0" borderId="36" xfId="33" applyNumberFormat="1" applyFont="1" applyBorder="1" applyAlignment="1">
      <alignment horizontal="center" vertical="center" wrapText="1"/>
    </xf>
    <xf numFmtId="192" fontId="82" fillId="0" borderId="37" xfId="33" applyNumberFormat="1" applyFont="1" applyBorder="1" applyAlignment="1">
      <alignment horizontal="center" vertical="center" wrapText="1"/>
    </xf>
    <xf numFmtId="192" fontId="21" fillId="0" borderId="0" xfId="33" applyNumberFormat="1" applyFont="1" applyAlignment="1">
      <alignment horizontal="center" vertical="center" wrapText="1"/>
    </xf>
    <xf numFmtId="192" fontId="21" fillId="0" borderId="18" xfId="33" applyNumberFormat="1" applyFont="1" applyBorder="1" applyAlignment="1">
      <alignment horizontal="center" vertical="center" wrapText="1"/>
    </xf>
    <xf numFmtId="0" fontId="21" fillId="8" borderId="17" xfId="0" applyFont="1" applyFill="1" applyBorder="1" applyAlignment="1">
      <alignment horizontal="left" vertical="center" wrapText="1"/>
    </xf>
    <xf numFmtId="192" fontId="24" fillId="8" borderId="17" xfId="33" applyNumberFormat="1" applyFont="1" applyFill="1" applyBorder="1" applyAlignment="1">
      <alignment horizontal="center" vertical="center" wrapText="1"/>
    </xf>
    <xf numFmtId="43" fontId="21" fillId="0" borderId="0" xfId="33" applyFont="1" applyAlignment="1">
      <alignment horizontal="left" vertical="center" wrapText="1"/>
    </xf>
    <xf numFmtId="192" fontId="21" fillId="0" borderId="0" xfId="0" applyNumberFormat="1" applyFont="1" applyAlignment="1">
      <alignment horizontal="left" vertical="center" wrapText="1"/>
    </xf>
    <xf numFmtId="192" fontId="21" fillId="8" borderId="17" xfId="0" applyNumberFormat="1" applyFont="1" applyFill="1" applyBorder="1" applyAlignment="1">
      <alignment horizontal="left" vertical="center" wrapText="1"/>
    </xf>
    <xf numFmtId="0" fontId="22" fillId="0" borderId="17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192" fontId="21" fillId="8" borderId="17" xfId="0" applyNumberFormat="1" applyFont="1" applyFill="1" applyBorder="1" applyAlignment="1">
      <alignment horizontal="center" vertical="center" wrapText="1"/>
    </xf>
    <xf numFmtId="43" fontId="36" fillId="39" borderId="15" xfId="33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17" fillId="0" borderId="54" xfId="0" applyFont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43" fontId="2" fillId="0" borderId="12" xfId="0" applyNumberFormat="1" applyFont="1" applyBorder="1" applyAlignment="1">
      <alignment horizontal="left" vertical="center"/>
    </xf>
    <xf numFmtId="43" fontId="2" fillId="37" borderId="12" xfId="0" applyNumberFormat="1" applyFont="1" applyFill="1" applyBorder="1" applyAlignment="1">
      <alignment horizontal="left" vertical="center"/>
    </xf>
    <xf numFmtId="43" fontId="2" fillId="0" borderId="13" xfId="0" applyNumberFormat="1" applyFont="1" applyBorder="1" applyAlignment="1">
      <alignment horizontal="left" vertical="center"/>
    </xf>
    <xf numFmtId="43" fontId="2" fillId="37" borderId="13" xfId="0" applyNumberFormat="1" applyFont="1" applyFill="1" applyBorder="1" applyAlignment="1">
      <alignment horizontal="left" vertical="center"/>
    </xf>
    <xf numFmtId="43" fontId="2" fillId="0" borderId="14" xfId="33" applyFont="1" applyBorder="1" applyAlignment="1">
      <alignment horizontal="left" vertical="center"/>
    </xf>
    <xf numFmtId="43" fontId="2" fillId="37" borderId="14" xfId="33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 wrapText="1"/>
    </xf>
    <xf numFmtId="0" fontId="2" fillId="40" borderId="11" xfId="0" applyFont="1" applyFill="1" applyBorder="1" applyAlignment="1">
      <alignment horizontal="left" vertical="center" wrapText="1"/>
    </xf>
    <xf numFmtId="43" fontId="2" fillId="0" borderId="15" xfId="0" applyNumberFormat="1" applyFont="1" applyBorder="1" applyAlignment="1">
      <alignment horizontal="left" vertical="center"/>
    </xf>
    <xf numFmtId="43" fontId="2" fillId="37" borderId="15" xfId="0" applyNumberFormat="1" applyFont="1" applyFill="1" applyBorder="1" applyAlignment="1">
      <alignment horizontal="left" vertical="center"/>
    </xf>
    <xf numFmtId="43" fontId="0" fillId="0" borderId="15" xfId="33" applyFont="1" applyBorder="1" applyAlignment="1">
      <alignment horizontal="center" vertical="center"/>
    </xf>
    <xf numFmtId="0" fontId="16" fillId="0" borderId="54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43" fontId="2" fillId="40" borderId="11" xfId="33" applyFont="1" applyFill="1" applyBorder="1" applyAlignment="1">
      <alignment horizontal="left" vertical="center"/>
    </xf>
    <xf numFmtId="43" fontId="2" fillId="35" borderId="15" xfId="0" applyNumberFormat="1" applyFont="1" applyFill="1" applyBorder="1" applyAlignment="1">
      <alignment horizontal="left" vertical="center"/>
    </xf>
    <xf numFmtId="43" fontId="2" fillId="33" borderId="10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37" borderId="10" xfId="0" applyFont="1" applyFill="1" applyBorder="1" applyAlignment="1">
      <alignment horizontal="left" vertical="center"/>
    </xf>
    <xf numFmtId="43" fontId="2" fillId="37" borderId="11" xfId="33" applyFont="1" applyFill="1" applyBorder="1" applyAlignment="1">
      <alignment horizontal="left" vertical="center"/>
    </xf>
    <xf numFmtId="43" fontId="2" fillId="37" borderId="15" xfId="33" applyFont="1" applyFill="1" applyBorder="1" applyAlignment="1">
      <alignment horizontal="left" vertical="center"/>
    </xf>
    <xf numFmtId="43" fontId="2" fillId="37" borderId="16" xfId="33" applyFont="1" applyFill="1" applyBorder="1" applyAlignment="1">
      <alignment horizontal="left" vertical="center"/>
    </xf>
    <xf numFmtId="43" fontId="2" fillId="37" borderId="13" xfId="33" applyFont="1" applyFill="1" applyBorder="1" applyAlignment="1">
      <alignment horizontal="left" vertical="center"/>
    </xf>
    <xf numFmtId="0" fontId="2" fillId="37" borderId="16" xfId="0" applyFont="1" applyFill="1" applyBorder="1" applyAlignment="1">
      <alignment horizontal="left" vertical="center"/>
    </xf>
    <xf numFmtId="43" fontId="2" fillId="0" borderId="19" xfId="0" applyNumberFormat="1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43" fontId="2" fillId="0" borderId="32" xfId="33" applyFont="1" applyBorder="1" applyAlignment="1">
      <alignment horizontal="left" vertical="center"/>
    </xf>
    <xf numFmtId="43" fontId="2" fillId="0" borderId="0" xfId="33" applyFont="1" applyAlignment="1">
      <alignment horizontal="left" vertical="center"/>
    </xf>
    <xf numFmtId="43" fontId="2" fillId="0" borderId="11" xfId="0" applyNumberFormat="1" applyFont="1" applyBorder="1" applyAlignment="1">
      <alignment horizontal="left" vertical="center"/>
    </xf>
    <xf numFmtId="43" fontId="2" fillId="37" borderId="11" xfId="0" applyNumberFormat="1" applyFont="1" applyFill="1" applyBorder="1" applyAlignment="1">
      <alignment horizontal="left" vertical="center"/>
    </xf>
    <xf numFmtId="43" fontId="2" fillId="0" borderId="49" xfId="33" applyFont="1" applyBorder="1" applyAlignment="1">
      <alignment horizontal="left" vertical="center"/>
    </xf>
    <xf numFmtId="43" fontId="2" fillId="0" borderId="48" xfId="0" applyNumberFormat="1" applyFont="1" applyBorder="1" applyAlignment="1">
      <alignment horizontal="left" vertical="center"/>
    </xf>
    <xf numFmtId="0" fontId="2" fillId="37" borderId="11" xfId="0" applyFont="1" applyFill="1" applyBorder="1" applyAlignment="1">
      <alignment horizontal="left" vertical="center"/>
    </xf>
    <xf numFmtId="43" fontId="2" fillId="0" borderId="20" xfId="33" applyFont="1" applyBorder="1" applyAlignment="1">
      <alignment horizontal="left" vertical="center"/>
    </xf>
    <xf numFmtId="0" fontId="2" fillId="34" borderId="18" xfId="0" applyFont="1" applyFill="1" applyBorder="1" applyAlignment="1">
      <alignment horizontal="left" vertical="top"/>
    </xf>
    <xf numFmtId="0" fontId="2" fillId="37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43" fontId="36" fillId="39" borderId="13" xfId="33" applyFont="1" applyFill="1" applyBorder="1" applyAlignment="1">
      <alignment horizontal="center"/>
    </xf>
    <xf numFmtId="0" fontId="23" fillId="0" borderId="17" xfId="0" applyFont="1" applyBorder="1" applyAlignment="1">
      <alignment horizontal="center" vertical="center"/>
    </xf>
    <xf numFmtId="43" fontId="23" fillId="0" borderId="17" xfId="33" applyFont="1" applyBorder="1" applyAlignment="1">
      <alignment horizontal="center" vertical="center"/>
    </xf>
    <xf numFmtId="192" fontId="21" fillId="0" borderId="0" xfId="0" applyNumberFormat="1" applyFont="1" applyAlignment="1">
      <alignment/>
    </xf>
    <xf numFmtId="43" fontId="21" fillId="35" borderId="46" xfId="33" applyFont="1" applyFill="1" applyBorder="1" applyAlignment="1">
      <alignment horizontal="center" vertical="center" wrapText="1"/>
    </xf>
    <xf numFmtId="43" fontId="21" fillId="35" borderId="39" xfId="33" applyFont="1" applyFill="1" applyBorder="1" applyAlignment="1">
      <alignment horizontal="center" vertical="center" wrapText="1"/>
    </xf>
    <xf numFmtId="43" fontId="21" fillId="35" borderId="40" xfId="33" applyFont="1" applyFill="1" applyBorder="1" applyAlignment="1">
      <alignment horizontal="center" vertical="center" wrapText="1"/>
    </xf>
    <xf numFmtId="43" fontId="21" fillId="35" borderId="18" xfId="33" applyFont="1" applyFill="1" applyBorder="1" applyAlignment="1">
      <alignment horizontal="center" vertical="center" wrapText="1"/>
    </xf>
    <xf numFmtId="192" fontId="21" fillId="35" borderId="18" xfId="33" applyNumberFormat="1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43" fontId="21" fillId="0" borderId="17" xfId="33" applyFont="1" applyBorder="1" applyAlignment="1">
      <alignment horizontal="center" vertical="center" wrapText="1"/>
    </xf>
    <xf numFmtId="43" fontId="21" fillId="0" borderId="37" xfId="33" applyFont="1" applyBorder="1" applyAlignment="1">
      <alignment horizontal="center" vertical="center" wrapText="1"/>
    </xf>
    <xf numFmtId="43" fontId="21" fillId="0" borderId="36" xfId="33" applyFont="1" applyBorder="1" applyAlignment="1">
      <alignment horizontal="center" vertical="center" wrapText="1"/>
    </xf>
    <xf numFmtId="43" fontId="21" fillId="0" borderId="0" xfId="0" applyNumberFormat="1" applyFont="1" applyAlignment="1">
      <alignment horizontal="left" vertical="center" wrapText="1"/>
    </xf>
    <xf numFmtId="43" fontId="21" fillId="0" borderId="17" xfId="33" applyFont="1" applyBorder="1" applyAlignment="1">
      <alignment horizontal="left" vertical="center" wrapText="1"/>
    </xf>
    <xf numFmtId="0" fontId="21" fillId="0" borderId="17" xfId="50" applyFont="1" applyBorder="1" applyAlignment="1">
      <alignment horizontal="left" vertical="top" wrapText="1"/>
      <protection/>
    </xf>
    <xf numFmtId="0" fontId="21" fillId="0" borderId="10" xfId="0" applyFont="1" applyBorder="1" applyAlignment="1">
      <alignment horizontal="center" vertical="center" wrapText="1"/>
    </xf>
    <xf numFmtId="0" fontId="21" fillId="0" borderId="10" xfId="50" applyFont="1" applyBorder="1" applyAlignment="1">
      <alignment horizontal="left" vertical="center" wrapText="1"/>
      <protection/>
    </xf>
    <xf numFmtId="43" fontId="21" fillId="0" borderId="10" xfId="33" applyFont="1" applyBorder="1" applyAlignment="1">
      <alignment horizontal="center" vertical="center" wrapText="1"/>
    </xf>
    <xf numFmtId="43" fontId="21" fillId="0" borderId="34" xfId="33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0" xfId="50" applyFont="1" applyAlignment="1">
      <alignment horizontal="left" vertical="center" wrapText="1"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1" xfId="50" applyFont="1" applyBorder="1" applyAlignment="1">
      <alignment horizontal="left" vertical="center" wrapText="1"/>
      <protection/>
    </xf>
    <xf numFmtId="43" fontId="21" fillId="0" borderId="11" xfId="33" applyFont="1" applyBorder="1" applyAlignment="1">
      <alignment horizontal="center" vertical="center" wrapText="1"/>
    </xf>
    <xf numFmtId="43" fontId="21" fillId="0" borderId="54" xfId="33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8" xfId="50" applyFont="1" applyBorder="1" applyAlignment="1">
      <alignment horizontal="left" vertical="center" wrapText="1"/>
      <protection/>
    </xf>
    <xf numFmtId="43" fontId="21" fillId="0" borderId="18" xfId="33" applyFont="1" applyBorder="1" applyAlignment="1">
      <alignment horizontal="center" vertical="center" wrapText="1"/>
    </xf>
    <xf numFmtId="43" fontId="21" fillId="0" borderId="40" xfId="33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43" fontId="21" fillId="0" borderId="36" xfId="33" applyFont="1" applyBorder="1" applyAlignment="1">
      <alignment horizontal="left" vertical="center" wrapText="1"/>
    </xf>
    <xf numFmtId="43" fontId="24" fillId="0" borderId="36" xfId="33" applyFont="1" applyBorder="1" applyAlignment="1">
      <alignment horizontal="center" vertical="center" wrapText="1"/>
    </xf>
    <xf numFmtId="43" fontId="24" fillId="0" borderId="36" xfId="33" applyFont="1" applyBorder="1" applyAlignment="1">
      <alignment horizontal="left" vertical="center" wrapText="1"/>
    </xf>
    <xf numFmtId="0" fontId="21" fillId="0" borderId="17" xfId="0" applyFont="1" applyBorder="1" applyAlignment="1">
      <alignment/>
    </xf>
    <xf numFmtId="0" fontId="24" fillId="0" borderId="17" xfId="50" applyFont="1" applyBorder="1" applyAlignment="1">
      <alignment horizontal="center" vertical="center" wrapText="1"/>
      <protection/>
    </xf>
    <xf numFmtId="0" fontId="24" fillId="0" borderId="38" xfId="50" applyFont="1" applyBorder="1" applyAlignment="1">
      <alignment horizontal="left" vertical="center" wrapText="1"/>
      <protection/>
    </xf>
    <xf numFmtId="43" fontId="87" fillId="0" borderId="36" xfId="33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43" fontId="24" fillId="0" borderId="34" xfId="33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43" fontId="24" fillId="0" borderId="54" xfId="33" applyFont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 wrapText="1"/>
    </xf>
    <xf numFmtId="43" fontId="24" fillId="0" borderId="40" xfId="33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/>
    </xf>
    <xf numFmtId="43" fontId="24" fillId="0" borderId="10" xfId="33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/>
    </xf>
    <xf numFmtId="43" fontId="24" fillId="0" borderId="11" xfId="33" applyFont="1" applyBorder="1" applyAlignment="1">
      <alignment horizontal="left" vertical="center"/>
    </xf>
    <xf numFmtId="43" fontId="24" fillId="0" borderId="11" xfId="33" applyFont="1" applyBorder="1" applyAlignment="1">
      <alignment horizontal="center" vertical="center" wrapText="1"/>
    </xf>
    <xf numFmtId="43" fontId="24" fillId="0" borderId="18" xfId="33" applyFont="1" applyBorder="1" applyAlignment="1">
      <alignment horizontal="left" vertical="center" wrapText="1"/>
    </xf>
    <xf numFmtId="43" fontId="24" fillId="0" borderId="18" xfId="33" applyFont="1" applyBorder="1" applyAlignment="1">
      <alignment horizontal="center" vertical="center" wrapText="1"/>
    </xf>
    <xf numFmtId="43" fontId="82" fillId="0" borderId="36" xfId="33" applyFont="1" applyBorder="1" applyAlignment="1">
      <alignment horizontal="left" vertical="center" wrapText="1"/>
    </xf>
    <xf numFmtId="43" fontId="82" fillId="0" borderId="36" xfId="33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82" fillId="0" borderId="35" xfId="0" applyFont="1" applyBorder="1" applyAlignment="1">
      <alignment horizontal="left" vertical="center" wrapText="1"/>
    </xf>
    <xf numFmtId="43" fontId="82" fillId="0" borderId="35" xfId="33" applyFont="1" applyBorder="1" applyAlignment="1">
      <alignment horizontal="left" vertical="center" wrapText="1"/>
    </xf>
    <xf numFmtId="43" fontId="24" fillId="0" borderId="35" xfId="33" applyFont="1" applyBorder="1" applyAlignment="1">
      <alignment horizontal="center" vertical="center" wrapText="1"/>
    </xf>
    <xf numFmtId="43" fontId="21" fillId="0" borderId="35" xfId="33" applyFont="1" applyBorder="1" applyAlignment="1">
      <alignment horizontal="center" vertical="center" wrapText="1"/>
    </xf>
    <xf numFmtId="0" fontId="21" fillId="0" borderId="35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82" fillId="0" borderId="0" xfId="0" applyFont="1" applyAlignment="1">
      <alignment horizontal="left" vertical="center" wrapText="1"/>
    </xf>
    <xf numFmtId="43" fontId="82" fillId="0" borderId="0" xfId="33" applyFont="1" applyAlignment="1">
      <alignment horizontal="left" vertical="center" wrapText="1"/>
    </xf>
    <xf numFmtId="43" fontId="24" fillId="0" borderId="0" xfId="33" applyFont="1" applyAlignment="1">
      <alignment horizontal="center" vertical="center" wrapText="1"/>
    </xf>
    <xf numFmtId="43" fontId="21" fillId="0" borderId="0" xfId="33" applyFont="1" applyAlignment="1">
      <alignment horizontal="center" vertical="center" wrapText="1"/>
    </xf>
    <xf numFmtId="43" fontId="21" fillId="8" borderId="34" xfId="33" applyFont="1" applyFill="1" applyBorder="1" applyAlignment="1">
      <alignment vertical="center" wrapText="1"/>
    </xf>
    <xf numFmtId="43" fontId="21" fillId="8" borderId="17" xfId="33" applyFont="1" applyFill="1" applyBorder="1" applyAlignment="1">
      <alignment horizontal="left" vertical="center" wrapText="1"/>
    </xf>
    <xf numFmtId="43" fontId="21" fillId="35" borderId="34" xfId="33" applyFont="1" applyFill="1" applyBorder="1" applyAlignment="1">
      <alignment vertical="center" wrapText="1"/>
    </xf>
    <xf numFmtId="43" fontId="21" fillId="35" borderId="17" xfId="33" applyFont="1" applyFill="1" applyBorder="1" applyAlignment="1">
      <alignment horizontal="left" vertical="center" wrapText="1"/>
    </xf>
    <xf numFmtId="0" fontId="24" fillId="0" borderId="45" xfId="0" applyFont="1" applyBorder="1" applyAlignment="1">
      <alignment horizontal="left" vertical="center" wrapText="1"/>
    </xf>
    <xf numFmtId="43" fontId="87" fillId="0" borderId="36" xfId="33" applyFont="1" applyBorder="1" applyAlignment="1">
      <alignment horizontal="left" vertical="center" wrapText="1"/>
    </xf>
    <xf numFmtId="0" fontId="23" fillId="0" borderId="17" xfId="0" applyFont="1" applyBorder="1" applyAlignment="1">
      <alignment/>
    </xf>
    <xf numFmtId="0" fontId="21" fillId="0" borderId="36" xfId="0" applyFont="1" applyBorder="1" applyAlignment="1">
      <alignment horizontal="center" vertical="center" wrapText="1"/>
    </xf>
    <xf numFmtId="43" fontId="82" fillId="0" borderId="17" xfId="33" applyFont="1" applyBorder="1" applyAlignment="1">
      <alignment horizontal="left" vertical="center" wrapText="1"/>
    </xf>
    <xf numFmtId="0" fontId="24" fillId="0" borderId="35" xfId="0" applyFont="1" applyBorder="1" applyAlignment="1">
      <alignment horizontal="left" vertical="center" wrapText="1"/>
    </xf>
    <xf numFmtId="43" fontId="24" fillId="0" borderId="35" xfId="33" applyFont="1" applyBorder="1" applyAlignment="1">
      <alignment horizontal="left" vertical="center" wrapText="1"/>
    </xf>
    <xf numFmtId="43" fontId="24" fillId="0" borderId="0" xfId="33" applyFont="1" applyAlignment="1">
      <alignment horizontal="left" vertical="center" wrapText="1"/>
    </xf>
    <xf numFmtId="43" fontId="21" fillId="35" borderId="36" xfId="33" applyFont="1" applyFill="1" applyBorder="1" applyAlignment="1">
      <alignment horizontal="center" vertical="center" wrapText="1"/>
    </xf>
    <xf numFmtId="43" fontId="21" fillId="35" borderId="17" xfId="33" applyFont="1" applyFill="1" applyBorder="1" applyAlignment="1">
      <alignment horizontal="center" vertical="center" wrapText="1"/>
    </xf>
    <xf numFmtId="43" fontId="21" fillId="35" borderId="18" xfId="33" applyFont="1" applyFill="1" applyBorder="1" applyAlignment="1">
      <alignment horizontal="left" vertical="center" wrapText="1"/>
    </xf>
    <xf numFmtId="0" fontId="21" fillId="35" borderId="40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/>
    </xf>
    <xf numFmtId="43" fontId="24" fillId="0" borderId="17" xfId="33" applyFont="1" applyBorder="1" applyAlignment="1">
      <alignment horizontal="center" vertical="center" wrapText="1"/>
    </xf>
    <xf numFmtId="0" fontId="24" fillId="0" borderId="17" xfId="50" applyFont="1" applyBorder="1" applyAlignment="1">
      <alignment horizontal="left" vertical="top" wrapText="1"/>
      <protection/>
    </xf>
    <xf numFmtId="43" fontId="24" fillId="0" borderId="36" xfId="33" applyFont="1" applyBorder="1" applyAlignment="1">
      <alignment horizontal="left" vertical="top" wrapText="1"/>
    </xf>
    <xf numFmtId="0" fontId="23" fillId="0" borderId="35" xfId="0" applyFont="1" applyBorder="1" applyAlignment="1">
      <alignment horizontal="center"/>
    </xf>
    <xf numFmtId="43" fontId="21" fillId="0" borderId="35" xfId="33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2" fillId="0" borderId="0" xfId="0" applyFont="1" applyAlignment="1">
      <alignment horizontal="left" vertical="center" wrapText="1"/>
    </xf>
    <xf numFmtId="43" fontId="21" fillId="35" borderId="18" xfId="33" applyFont="1" applyFill="1" applyBorder="1" applyAlignment="1">
      <alignment horizontal="center" vertical="center"/>
    </xf>
    <xf numFmtId="0" fontId="21" fillId="0" borderId="17" xfId="49" applyFont="1" applyBorder="1" applyAlignment="1">
      <alignment horizontal="left" vertical="center"/>
      <protection/>
    </xf>
    <xf numFmtId="0" fontId="21" fillId="0" borderId="36" xfId="49" applyFont="1" applyBorder="1" applyAlignment="1">
      <alignment horizontal="center" vertical="center" wrapText="1"/>
      <protection/>
    </xf>
    <xf numFmtId="43" fontId="23" fillId="0" borderId="0" xfId="33" applyFont="1" applyAlignment="1">
      <alignment/>
    </xf>
    <xf numFmtId="43" fontId="23" fillId="0" borderId="0" xfId="33" applyFont="1" applyAlignment="1">
      <alignment horizontal="center"/>
    </xf>
    <xf numFmtId="43" fontId="23" fillId="35" borderId="0" xfId="33" applyFont="1" applyFill="1" applyAlignment="1">
      <alignment/>
    </xf>
    <xf numFmtId="43" fontId="23" fillId="35" borderId="0" xfId="33" applyFont="1" applyFill="1" applyAlignment="1">
      <alignment horizontal="center"/>
    </xf>
    <xf numFmtId="17" fontId="37" fillId="19" borderId="17" xfId="0" applyNumberFormat="1" applyFont="1" applyFill="1" applyBorder="1" applyAlignment="1">
      <alignment horizontal="center" vertical="center" wrapText="1"/>
    </xf>
    <xf numFmtId="43" fontId="37" fillId="19" borderId="17" xfId="33" applyFont="1" applyFill="1" applyBorder="1" applyAlignment="1">
      <alignment horizontal="center"/>
    </xf>
    <xf numFmtId="43" fontId="37" fillId="19" borderId="11" xfId="33" applyFont="1" applyFill="1" applyBorder="1" applyAlignment="1">
      <alignment horizontal="center"/>
    </xf>
    <xf numFmtId="43" fontId="37" fillId="19" borderId="17" xfId="33" applyFont="1" applyFill="1" applyBorder="1" applyAlignment="1">
      <alignment/>
    </xf>
    <xf numFmtId="43" fontId="37" fillId="19" borderId="38" xfId="0" applyNumberFormat="1" applyFont="1" applyFill="1" applyBorder="1" applyAlignment="1">
      <alignment/>
    </xf>
    <xf numFmtId="43" fontId="36" fillId="19" borderId="15" xfId="33" applyFont="1" applyFill="1" applyBorder="1" applyAlignment="1">
      <alignment horizontal="center"/>
    </xf>
    <xf numFmtId="43" fontId="36" fillId="19" borderId="13" xfId="33" applyFont="1" applyFill="1" applyBorder="1" applyAlignment="1">
      <alignment horizontal="center"/>
    </xf>
    <xf numFmtId="43" fontId="36" fillId="19" borderId="11" xfId="33" applyFont="1" applyFill="1" applyBorder="1" applyAlignment="1">
      <alignment horizontal="center"/>
    </xf>
    <xf numFmtId="43" fontId="36" fillId="19" borderId="15" xfId="33" applyFont="1" applyFill="1" applyBorder="1" applyAlignment="1">
      <alignment horizontal="center" vertical="center"/>
    </xf>
    <xf numFmtId="43" fontId="36" fillId="19" borderId="61" xfId="33" applyFont="1" applyFill="1" applyBorder="1" applyAlignment="1">
      <alignment horizontal="center" vertical="center"/>
    </xf>
    <xf numFmtId="43" fontId="36" fillId="19" borderId="13" xfId="33" applyFont="1" applyFill="1" applyBorder="1" applyAlignment="1">
      <alignment horizontal="center" vertical="center"/>
    </xf>
    <xf numFmtId="43" fontId="36" fillId="19" borderId="13" xfId="33" applyFont="1" applyFill="1" applyBorder="1" applyAlignment="1">
      <alignment horizontal="left" vertical="center"/>
    </xf>
    <xf numFmtId="43" fontId="36" fillId="19" borderId="11" xfId="33" applyFont="1" applyFill="1" applyBorder="1" applyAlignment="1">
      <alignment horizontal="left" vertical="center"/>
    </xf>
    <xf numFmtId="43" fontId="36" fillId="19" borderId="17" xfId="33" applyFont="1" applyFill="1" applyBorder="1" applyAlignment="1">
      <alignment/>
    </xf>
    <xf numFmtId="43" fontId="36" fillId="19" borderId="18" xfId="33" applyFont="1" applyFill="1" applyBorder="1" applyAlignment="1">
      <alignment horizontal="center"/>
    </xf>
    <xf numFmtId="43" fontId="37" fillId="19" borderId="10" xfId="33" applyFont="1" applyFill="1" applyBorder="1" applyAlignment="1">
      <alignment horizontal="center"/>
    </xf>
    <xf numFmtId="43" fontId="37" fillId="19" borderId="17" xfId="33" applyFont="1" applyFill="1" applyBorder="1" applyAlignment="1">
      <alignment horizontal="center" vertical="center"/>
    </xf>
    <xf numFmtId="43" fontId="37" fillId="19" borderId="12" xfId="33" applyFont="1" applyFill="1" applyBorder="1" applyAlignment="1">
      <alignment horizontal="center" vertical="center"/>
    </xf>
    <xf numFmtId="43" fontId="37" fillId="19" borderId="17" xfId="33" applyFont="1" applyFill="1" applyBorder="1" applyAlignment="1">
      <alignment vertical="top" wrapText="1"/>
    </xf>
    <xf numFmtId="43" fontId="37" fillId="19" borderId="11" xfId="33" applyFont="1" applyFill="1" applyBorder="1" applyAlignment="1">
      <alignment horizontal="left" vertical="center"/>
    </xf>
    <xf numFmtId="43" fontId="37" fillId="19" borderId="11" xfId="33" applyFont="1" applyFill="1" applyBorder="1" applyAlignment="1">
      <alignment horizontal="center" vertical="center"/>
    </xf>
    <xf numFmtId="43" fontId="37" fillId="19" borderId="15" xfId="33" applyFont="1" applyFill="1" applyBorder="1" applyAlignment="1">
      <alignment horizontal="left" vertical="center"/>
    </xf>
    <xf numFmtId="0" fontId="85" fillId="19" borderId="11" xfId="0" applyFont="1" applyFill="1" applyBorder="1" applyAlignment="1">
      <alignment horizontal="left" vertical="center"/>
    </xf>
    <xf numFmtId="43" fontId="37" fillId="19" borderId="48" xfId="33" applyFont="1" applyFill="1" applyBorder="1" applyAlignment="1">
      <alignment horizontal="left" vertical="center"/>
    </xf>
    <xf numFmtId="43" fontId="36" fillId="19" borderId="15" xfId="33" applyFont="1" applyFill="1" applyBorder="1" applyAlignment="1">
      <alignment horizontal="left" vertical="center"/>
    </xf>
    <xf numFmtId="43" fontId="36" fillId="19" borderId="48" xfId="33" applyFont="1" applyFill="1" applyBorder="1" applyAlignment="1">
      <alignment horizontal="left" vertical="center"/>
    </xf>
    <xf numFmtId="43" fontId="36" fillId="19" borderId="18" xfId="33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5" fillId="0" borderId="35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36" borderId="36" xfId="0" applyFont="1" applyFill="1" applyBorder="1" applyAlignment="1">
      <alignment horizontal="center"/>
    </xf>
    <xf numFmtId="0" fontId="22" fillId="36" borderId="37" xfId="0" applyFont="1" applyFill="1" applyBorder="1" applyAlignment="1">
      <alignment horizontal="center"/>
    </xf>
    <xf numFmtId="0" fontId="22" fillId="36" borderId="38" xfId="0" applyFont="1" applyFill="1" applyBorder="1" applyAlignment="1">
      <alignment horizontal="center"/>
    </xf>
    <xf numFmtId="0" fontId="29" fillId="37" borderId="10" xfId="0" applyFont="1" applyFill="1" applyBorder="1" applyAlignment="1">
      <alignment horizontal="center" vertical="center"/>
    </xf>
    <xf numFmtId="0" fontId="29" fillId="37" borderId="11" xfId="0" applyFont="1" applyFill="1" applyBorder="1" applyAlignment="1">
      <alignment horizontal="center" vertical="center"/>
    </xf>
    <xf numFmtId="0" fontId="29" fillId="37" borderId="18" xfId="0" applyFont="1" applyFill="1" applyBorder="1" applyAlignment="1">
      <alignment horizontal="center" vertical="center"/>
    </xf>
    <xf numFmtId="0" fontId="22" fillId="0" borderId="3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33" borderId="10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8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6" borderId="36" xfId="0" applyFont="1" applyFill="1" applyBorder="1" applyAlignment="1">
      <alignment horizontal="center" vertical="center"/>
    </xf>
    <xf numFmtId="0" fontId="2" fillId="36" borderId="37" xfId="0" applyFont="1" applyFill="1" applyBorder="1" applyAlignment="1">
      <alignment horizontal="center" vertical="center"/>
    </xf>
    <xf numFmtId="0" fontId="2" fillId="36" borderId="38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35" borderId="0" xfId="0" applyFont="1" applyFill="1" applyAlignment="1">
      <alignment horizontal="left" vertical="top" wrapText="1"/>
    </xf>
    <xf numFmtId="0" fontId="22" fillId="0" borderId="40" xfId="0" applyFont="1" applyBorder="1" applyAlignment="1">
      <alignment horizontal="center" vertical="top" wrapText="1"/>
    </xf>
    <xf numFmtId="0" fontId="22" fillId="0" borderId="39" xfId="0" applyFont="1" applyBorder="1" applyAlignment="1">
      <alignment horizontal="center" vertical="top" wrapText="1"/>
    </xf>
    <xf numFmtId="0" fontId="22" fillId="0" borderId="46" xfId="0" applyFont="1" applyBorder="1" applyAlignment="1">
      <alignment horizontal="center" vertical="top" wrapText="1"/>
    </xf>
    <xf numFmtId="0" fontId="22" fillId="40" borderId="36" xfId="0" applyFont="1" applyFill="1" applyBorder="1" applyAlignment="1">
      <alignment horizontal="center"/>
    </xf>
    <xf numFmtId="0" fontId="22" fillId="40" borderId="37" xfId="0" applyFont="1" applyFill="1" applyBorder="1" applyAlignment="1">
      <alignment horizontal="center"/>
    </xf>
    <xf numFmtId="0" fontId="22" fillId="40" borderId="38" xfId="0" applyFont="1" applyFill="1" applyBorder="1" applyAlignment="1">
      <alignment horizontal="center"/>
    </xf>
    <xf numFmtId="43" fontId="36" fillId="0" borderId="16" xfId="33" applyFont="1" applyBorder="1" applyAlignment="1">
      <alignment horizontal="center" vertical="center"/>
    </xf>
    <xf numFmtId="43" fontId="36" fillId="0" borderId="15" xfId="33" applyFont="1" applyBorder="1" applyAlignment="1">
      <alignment horizontal="center" vertical="center"/>
    </xf>
    <xf numFmtId="43" fontId="36" fillId="19" borderId="16" xfId="33" applyFont="1" applyFill="1" applyBorder="1" applyAlignment="1">
      <alignment horizontal="center" vertical="center"/>
    </xf>
    <xf numFmtId="43" fontId="36" fillId="19" borderId="15" xfId="33" applyFont="1" applyFill="1" applyBorder="1" applyAlignment="1">
      <alignment horizontal="center" vertical="center"/>
    </xf>
    <xf numFmtId="43" fontId="36" fillId="39" borderId="16" xfId="33" applyFont="1" applyFill="1" applyBorder="1" applyAlignment="1">
      <alignment horizontal="center" vertical="center"/>
    </xf>
    <xf numFmtId="43" fontId="36" fillId="39" borderId="15" xfId="33" applyFont="1" applyFill="1" applyBorder="1" applyAlignment="1">
      <alignment horizontal="center" vertical="center"/>
    </xf>
    <xf numFmtId="0" fontId="85" fillId="0" borderId="10" xfId="0" applyFont="1" applyBorder="1" applyAlignment="1">
      <alignment horizontal="center" vertical="center"/>
    </xf>
    <xf numFmtId="0" fontId="85" fillId="0" borderId="48" xfId="0" applyFont="1" applyBorder="1" applyAlignment="1">
      <alignment horizontal="center" vertical="center"/>
    </xf>
    <xf numFmtId="0" fontId="25" fillId="35" borderId="0" xfId="0" applyFont="1" applyFill="1" applyAlignment="1">
      <alignment horizontal="center"/>
    </xf>
    <xf numFmtId="0" fontId="25" fillId="35" borderId="39" xfId="0" applyFont="1" applyFill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1" fillId="0" borderId="52" xfId="0" applyFont="1" applyBorder="1" applyAlignment="1">
      <alignment horizontal="left" vertical="center"/>
    </xf>
    <xf numFmtId="0" fontId="21" fillId="0" borderId="66" xfId="0" applyFont="1" applyBorder="1" applyAlignment="1">
      <alignment horizontal="left" vertical="center"/>
    </xf>
    <xf numFmtId="0" fontId="21" fillId="0" borderId="51" xfId="0" applyFont="1" applyBorder="1" applyAlignment="1">
      <alignment horizontal="left" vertical="center"/>
    </xf>
    <xf numFmtId="0" fontId="21" fillId="0" borderId="49" xfId="0" applyFont="1" applyBorder="1" applyAlignment="1">
      <alignment horizontal="left" vertical="center"/>
    </xf>
    <xf numFmtId="0" fontId="21" fillId="0" borderId="77" xfId="0" applyFont="1" applyBorder="1" applyAlignment="1">
      <alignment horizontal="left" vertical="center"/>
    </xf>
    <xf numFmtId="0" fontId="21" fillId="0" borderId="50" xfId="0" applyFont="1" applyBorder="1" applyAlignment="1">
      <alignment horizontal="left" vertical="center"/>
    </xf>
    <xf numFmtId="43" fontId="36" fillId="0" borderId="10" xfId="33" applyFont="1" applyBorder="1" applyAlignment="1">
      <alignment horizontal="center" vertical="center"/>
    </xf>
    <xf numFmtId="43" fontId="36" fillId="0" borderId="48" xfId="33" applyFont="1" applyBorder="1" applyAlignment="1">
      <alignment horizontal="center" vertical="center"/>
    </xf>
    <xf numFmtId="43" fontId="36" fillId="19" borderId="10" xfId="33" applyFont="1" applyFill="1" applyBorder="1" applyAlignment="1">
      <alignment horizontal="center" vertical="center"/>
    </xf>
    <xf numFmtId="43" fontId="37" fillId="0" borderId="16" xfId="33" applyFont="1" applyBorder="1" applyAlignment="1">
      <alignment horizontal="center" vertical="center"/>
    </xf>
    <xf numFmtId="43" fontId="37" fillId="0" borderId="15" xfId="33" applyFont="1" applyBorder="1" applyAlignment="1">
      <alignment horizontal="center" vertical="center"/>
    </xf>
    <xf numFmtId="43" fontId="36" fillId="19" borderId="48" xfId="33" applyFont="1" applyFill="1" applyBorder="1" applyAlignment="1">
      <alignment horizontal="center" vertical="center"/>
    </xf>
    <xf numFmtId="0" fontId="21" fillId="35" borderId="74" xfId="0" applyFont="1" applyFill="1" applyBorder="1" applyAlignment="1">
      <alignment horizontal="left" vertical="center"/>
    </xf>
    <xf numFmtId="0" fontId="21" fillId="35" borderId="75" xfId="0" applyFont="1" applyFill="1" applyBorder="1" applyAlignment="1">
      <alignment horizontal="left" vertical="center"/>
    </xf>
    <xf numFmtId="0" fontId="21" fillId="35" borderId="68" xfId="0" applyFont="1" applyFill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21" fillId="0" borderId="35" xfId="0" applyFont="1" applyBorder="1" applyAlignment="1">
      <alignment horizontal="left" vertical="center"/>
    </xf>
    <xf numFmtId="0" fontId="21" fillId="0" borderId="45" xfId="0" applyFont="1" applyBorder="1" applyAlignment="1">
      <alignment horizontal="left" vertical="center"/>
    </xf>
    <xf numFmtId="43" fontId="36" fillId="39" borderId="10" xfId="33" applyFont="1" applyFill="1" applyBorder="1" applyAlignment="1">
      <alignment horizontal="center" vertical="center"/>
    </xf>
    <xf numFmtId="43" fontId="21" fillId="0" borderId="22" xfId="33" applyFont="1" applyBorder="1" applyAlignment="1">
      <alignment horizontal="center" vertical="center"/>
    </xf>
    <xf numFmtId="43" fontId="21" fillId="0" borderId="54" xfId="33" applyFont="1" applyBorder="1" applyAlignment="1">
      <alignment horizontal="center" vertical="center"/>
    </xf>
    <xf numFmtId="43" fontId="21" fillId="0" borderId="31" xfId="33" applyFont="1" applyBorder="1" applyAlignment="1">
      <alignment horizontal="center" vertical="center"/>
    </xf>
    <xf numFmtId="43" fontId="21" fillId="0" borderId="23" xfId="33" applyFont="1" applyBorder="1" applyAlignment="1">
      <alignment horizontal="center" vertical="center"/>
    </xf>
    <xf numFmtId="43" fontId="21" fillId="0" borderId="0" xfId="33" applyFont="1" applyAlignment="1">
      <alignment horizontal="center" vertical="center"/>
    </xf>
    <xf numFmtId="43" fontId="21" fillId="0" borderId="32" xfId="33" applyFont="1" applyBorder="1" applyAlignment="1">
      <alignment horizontal="center" vertical="center"/>
    </xf>
    <xf numFmtId="43" fontId="21" fillId="0" borderId="24" xfId="33" applyFont="1" applyBorder="1" applyAlignment="1">
      <alignment horizontal="center" vertical="center"/>
    </xf>
    <xf numFmtId="43" fontId="21" fillId="0" borderId="56" xfId="33" applyFont="1" applyBorder="1" applyAlignment="1">
      <alignment horizontal="center" vertical="center"/>
    </xf>
    <xf numFmtId="43" fontId="21" fillId="0" borderId="33" xfId="33" applyFont="1" applyBorder="1" applyAlignment="1">
      <alignment horizontal="center" vertical="center"/>
    </xf>
    <xf numFmtId="43" fontId="36" fillId="0" borderId="11" xfId="33" applyFont="1" applyBorder="1" applyAlignment="1">
      <alignment horizontal="center" vertical="center"/>
    </xf>
    <xf numFmtId="43" fontId="37" fillId="0" borderId="11" xfId="33" applyFont="1" applyBorder="1" applyAlignment="1">
      <alignment horizontal="center" vertical="center"/>
    </xf>
    <xf numFmtId="43" fontId="36" fillId="19" borderId="11" xfId="33" applyFont="1" applyFill="1" applyBorder="1" applyAlignment="1">
      <alignment horizontal="center" vertical="center"/>
    </xf>
    <xf numFmtId="43" fontId="36" fillId="39" borderId="11" xfId="33" applyFont="1" applyFill="1" applyBorder="1" applyAlignment="1">
      <alignment horizontal="center" vertical="center"/>
    </xf>
    <xf numFmtId="43" fontId="21" fillId="0" borderId="52" xfId="33" applyFont="1" applyBorder="1" applyAlignment="1">
      <alignment horizontal="left" vertical="center"/>
    </xf>
    <xf numFmtId="43" fontId="21" fillId="0" borderId="31" xfId="33" applyFont="1" applyBorder="1" applyAlignment="1">
      <alignment horizontal="left" vertical="center"/>
    </xf>
    <xf numFmtId="43" fontId="21" fillId="0" borderId="51" xfId="33" applyFont="1" applyBorder="1" applyAlignment="1">
      <alignment horizontal="left" vertical="center"/>
    </xf>
    <xf numFmtId="43" fontId="21" fillId="0" borderId="32" xfId="33" applyFont="1" applyBorder="1" applyAlignment="1">
      <alignment horizontal="left" vertical="center"/>
    </xf>
    <xf numFmtId="43" fontId="21" fillId="0" borderId="77" xfId="33" applyFont="1" applyBorder="1" applyAlignment="1">
      <alignment horizontal="left" vertical="center"/>
    </xf>
    <xf numFmtId="43" fontId="21" fillId="0" borderId="33" xfId="33" applyFont="1" applyBorder="1" applyAlignment="1">
      <alignment horizontal="left" vertical="center"/>
    </xf>
    <xf numFmtId="43" fontId="37" fillId="0" borderId="48" xfId="33" applyFont="1" applyBorder="1" applyAlignment="1">
      <alignment horizontal="center" vertical="center"/>
    </xf>
    <xf numFmtId="43" fontId="21" fillId="0" borderId="22" xfId="33" applyFont="1" applyBorder="1" applyAlignment="1">
      <alignment horizontal="left" vertical="center"/>
    </xf>
    <xf numFmtId="43" fontId="21" fillId="0" borderId="23" xfId="33" applyFont="1" applyBorder="1" applyAlignment="1">
      <alignment horizontal="left" vertical="center"/>
    </xf>
    <xf numFmtId="43" fontId="21" fillId="0" borderId="24" xfId="33" applyFont="1" applyBorder="1" applyAlignment="1">
      <alignment horizontal="left" vertical="center"/>
    </xf>
    <xf numFmtId="43" fontId="36" fillId="0" borderId="47" xfId="33" applyFont="1" applyBorder="1" applyAlignment="1">
      <alignment horizontal="center" vertical="center"/>
    </xf>
    <xf numFmtId="43" fontId="37" fillId="0" borderId="47" xfId="33" applyFont="1" applyBorder="1" applyAlignment="1">
      <alignment horizontal="center" vertical="center"/>
    </xf>
    <xf numFmtId="43" fontId="36" fillId="19" borderId="47" xfId="33" applyFont="1" applyFill="1" applyBorder="1" applyAlignment="1">
      <alignment horizontal="center" vertical="center"/>
    </xf>
    <xf numFmtId="0" fontId="21" fillId="0" borderId="22" xfId="0" applyFont="1" applyBorder="1" applyAlignment="1">
      <alignment horizontal="left" vertical="center" wrapText="1"/>
    </xf>
    <xf numFmtId="0" fontId="21" fillId="0" borderId="66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49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43" fontId="36" fillId="0" borderId="47" xfId="33" applyFont="1" applyBorder="1" applyAlignment="1">
      <alignment horizontal="center" vertical="center" wrapText="1"/>
    </xf>
    <xf numFmtId="43" fontId="36" fillId="0" borderId="48" xfId="33" applyFont="1" applyBorder="1" applyAlignment="1">
      <alignment horizontal="center" vertical="center" wrapText="1"/>
    </xf>
    <xf numFmtId="43" fontId="36" fillId="0" borderId="47" xfId="33" applyFont="1" applyBorder="1" applyAlignment="1">
      <alignment horizontal="center" vertical="top" wrapText="1"/>
    </xf>
    <xf numFmtId="43" fontId="36" fillId="0" borderId="48" xfId="33" applyFont="1" applyBorder="1" applyAlignment="1">
      <alignment horizontal="center" vertical="top" wrapText="1"/>
    </xf>
    <xf numFmtId="43" fontId="36" fillId="19" borderId="47" xfId="33" applyFont="1" applyFill="1" applyBorder="1" applyAlignment="1">
      <alignment horizontal="center"/>
    </xf>
    <xf numFmtId="43" fontId="36" fillId="19" borderId="48" xfId="33" applyFont="1" applyFill="1" applyBorder="1" applyAlignment="1">
      <alignment horizontal="center"/>
    </xf>
    <xf numFmtId="43" fontId="21" fillId="10" borderId="17" xfId="33" applyFont="1" applyFill="1" applyBorder="1" applyAlignment="1">
      <alignment horizontal="center" vertical="center"/>
    </xf>
    <xf numFmtId="43" fontId="22" fillId="0" borderId="0" xfId="33" applyFont="1" applyAlignment="1">
      <alignment horizontal="center" vertical="center"/>
    </xf>
    <xf numFmtId="0" fontId="21" fillId="0" borderId="17" xfId="0" applyFont="1" applyBorder="1" applyAlignment="1">
      <alignment horizontal="center"/>
    </xf>
    <xf numFmtId="0" fontId="22" fillId="44" borderId="17" xfId="0" applyFont="1" applyFill="1" applyBorder="1" applyAlignment="1">
      <alignment horizontal="center" vertical="center" wrapText="1"/>
    </xf>
    <xf numFmtId="0" fontId="22" fillId="44" borderId="17" xfId="0" applyFont="1" applyFill="1" applyBorder="1" applyAlignment="1">
      <alignment horizontal="center" vertical="center"/>
    </xf>
    <xf numFmtId="192" fontId="21" fillId="8" borderId="10" xfId="33" applyNumberFormat="1" applyFont="1" applyFill="1" applyBorder="1" applyAlignment="1">
      <alignment horizontal="center" vertical="center" wrapText="1"/>
    </xf>
    <xf numFmtId="192" fontId="21" fillId="8" borderId="18" xfId="33" applyNumberFormat="1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21" fillId="8" borderId="18" xfId="0" applyFont="1" applyFill="1" applyBorder="1" applyAlignment="1">
      <alignment horizontal="center" vertical="center" wrapText="1"/>
    </xf>
    <xf numFmtId="0" fontId="21" fillId="8" borderId="17" xfId="0" applyFont="1" applyFill="1" applyBorder="1" applyAlignment="1">
      <alignment horizontal="center" vertical="center" wrapText="1"/>
    </xf>
    <xf numFmtId="0" fontId="21" fillId="8" borderId="17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43" fontId="23" fillId="0" borderId="36" xfId="33" applyFont="1" applyBorder="1" applyAlignment="1">
      <alignment horizontal="center" vertical="center"/>
    </xf>
    <xf numFmtId="43" fontId="23" fillId="0" borderId="37" xfId="33" applyFont="1" applyBorder="1" applyAlignment="1">
      <alignment horizontal="center" vertical="center"/>
    </xf>
    <xf numFmtId="43" fontId="23" fillId="0" borderId="38" xfId="33" applyFont="1" applyBorder="1" applyAlignment="1">
      <alignment horizontal="center" vertical="center"/>
    </xf>
    <xf numFmtId="43" fontId="23" fillId="0" borderId="17" xfId="33" applyFont="1" applyBorder="1" applyAlignment="1">
      <alignment horizontal="center" vertical="center"/>
    </xf>
    <xf numFmtId="0" fontId="21" fillId="8" borderId="54" xfId="0" applyFont="1" applyFill="1" applyBorder="1" applyAlignment="1">
      <alignment horizontal="center" vertical="center" wrapText="1"/>
    </xf>
    <xf numFmtId="0" fontId="21" fillId="8" borderId="56" xfId="0" applyFont="1" applyFill="1" applyBorder="1" applyAlignment="1">
      <alignment horizontal="center" vertical="center" wrapText="1"/>
    </xf>
    <xf numFmtId="0" fontId="21" fillId="8" borderId="40" xfId="0" applyFont="1" applyFill="1" applyBorder="1" applyAlignment="1">
      <alignment horizontal="center" vertical="center" wrapText="1"/>
    </xf>
    <xf numFmtId="0" fontId="21" fillId="8" borderId="46" xfId="0" applyFont="1" applyFill="1" applyBorder="1" applyAlignment="1">
      <alignment horizontal="center" vertical="center" wrapText="1"/>
    </xf>
    <xf numFmtId="43" fontId="21" fillId="8" borderId="11" xfId="33" applyFont="1" applyFill="1" applyBorder="1" applyAlignment="1">
      <alignment horizontal="center" vertical="center" wrapText="1"/>
    </xf>
    <xf numFmtId="43" fontId="21" fillId="8" borderId="18" xfId="33" applyFont="1" applyFill="1" applyBorder="1" applyAlignment="1">
      <alignment horizontal="center" vertical="center" wrapText="1"/>
    </xf>
    <xf numFmtId="43" fontId="21" fillId="8" borderId="10" xfId="33" applyFont="1" applyFill="1" applyBorder="1" applyAlignment="1">
      <alignment vertical="center" wrapText="1"/>
    </xf>
    <xf numFmtId="192" fontId="21" fillId="8" borderId="18" xfId="33" applyNumberFormat="1" applyFont="1" applyFill="1" applyBorder="1" applyAlignment="1">
      <alignment vertical="center" wrapText="1"/>
    </xf>
    <xf numFmtId="0" fontId="40" fillId="35" borderId="36" xfId="0" applyFont="1" applyFill="1" applyBorder="1" applyAlignment="1">
      <alignment horizontal="left" vertical="center" wrapText="1"/>
    </xf>
    <xf numFmtId="0" fontId="40" fillId="35" borderId="38" xfId="0" applyFont="1" applyFill="1" applyBorder="1" applyAlignment="1">
      <alignment horizontal="left" vertical="center" wrapText="1"/>
    </xf>
    <xf numFmtId="0" fontId="40" fillId="0" borderId="36" xfId="50" applyFont="1" applyBorder="1" applyAlignment="1">
      <alignment horizontal="left" vertical="center" wrapText="1"/>
      <protection/>
    </xf>
    <xf numFmtId="0" fontId="40" fillId="0" borderId="38" xfId="50" applyFont="1" applyBorder="1" applyAlignment="1">
      <alignment horizontal="left" vertical="center" wrapText="1"/>
      <protection/>
    </xf>
    <xf numFmtId="0" fontId="41" fillId="0" borderId="36" xfId="50" applyFont="1" applyBorder="1" applyAlignment="1">
      <alignment horizontal="left" vertical="center" wrapText="1"/>
      <protection/>
    </xf>
    <xf numFmtId="0" fontId="41" fillId="0" borderId="38" xfId="50" applyFont="1" applyBorder="1" applyAlignment="1">
      <alignment horizontal="left" vertical="center" wrapText="1"/>
      <protection/>
    </xf>
    <xf numFmtId="0" fontId="21" fillId="8" borderId="36" xfId="0" applyFont="1" applyFill="1" applyBorder="1" applyAlignment="1">
      <alignment horizontal="center" vertical="center" wrapText="1"/>
    </xf>
    <xf numFmtId="0" fontId="21" fillId="8" borderId="38" xfId="0" applyFont="1" applyFill="1" applyBorder="1" applyAlignment="1">
      <alignment horizontal="center" vertical="center" wrapText="1"/>
    </xf>
    <xf numFmtId="0" fontId="41" fillId="0" borderId="36" xfId="0" applyFont="1" applyBorder="1" applyAlignment="1">
      <alignment horizontal="left" vertical="center" wrapText="1"/>
    </xf>
    <xf numFmtId="0" fontId="41" fillId="0" borderId="38" xfId="0" applyFont="1" applyBorder="1" applyAlignment="1">
      <alignment horizontal="left" vertical="center" wrapText="1"/>
    </xf>
    <xf numFmtId="0" fontId="89" fillId="0" borderId="36" xfId="0" applyFont="1" applyBorder="1" applyAlignment="1">
      <alignment horizontal="left" vertical="center" wrapText="1"/>
    </xf>
    <xf numFmtId="0" fontId="89" fillId="0" borderId="38" xfId="0" applyFont="1" applyBorder="1" applyAlignment="1">
      <alignment horizontal="left" vertical="center" wrapText="1"/>
    </xf>
    <xf numFmtId="0" fontId="21" fillId="8" borderId="34" xfId="0" applyFont="1" applyFill="1" applyBorder="1" applyAlignment="1">
      <alignment horizontal="center" vertical="center"/>
    </xf>
    <xf numFmtId="0" fontId="21" fillId="8" borderId="45" xfId="0" applyFont="1" applyFill="1" applyBorder="1" applyAlignment="1">
      <alignment horizontal="center" vertical="center"/>
    </xf>
    <xf numFmtId="0" fontId="21" fillId="8" borderId="40" xfId="0" applyFont="1" applyFill="1" applyBorder="1" applyAlignment="1">
      <alignment horizontal="center" vertical="center"/>
    </xf>
    <xf numFmtId="0" fontId="21" fillId="8" borderId="46" xfId="0" applyFont="1" applyFill="1" applyBorder="1" applyAlignment="1">
      <alignment horizontal="center" vertical="center"/>
    </xf>
    <xf numFmtId="43" fontId="21" fillId="8" borderId="17" xfId="33" applyFont="1" applyFill="1" applyBorder="1" applyAlignment="1">
      <alignment horizontal="center" vertical="center" wrapText="1"/>
    </xf>
    <xf numFmtId="43" fontId="21" fillId="8" borderId="10" xfId="33" applyFont="1" applyFill="1" applyBorder="1" applyAlignment="1">
      <alignment horizontal="left" vertical="center" wrapText="1"/>
    </xf>
    <xf numFmtId="43" fontId="21" fillId="8" borderId="18" xfId="33" applyFont="1" applyFill="1" applyBorder="1" applyAlignment="1">
      <alignment horizontal="left" vertical="center" wrapText="1"/>
    </xf>
    <xf numFmtId="43" fontId="21" fillId="8" borderId="10" xfId="33" applyFont="1" applyFill="1" applyBorder="1" applyAlignment="1">
      <alignment horizontal="center" vertical="center"/>
    </xf>
    <xf numFmtId="43" fontId="21" fillId="8" borderId="18" xfId="33" applyFont="1" applyFill="1" applyBorder="1" applyAlignment="1">
      <alignment horizontal="center" vertical="center"/>
    </xf>
    <xf numFmtId="0" fontId="40" fillId="35" borderId="36" xfId="0" applyFont="1" applyFill="1" applyBorder="1" applyAlignment="1">
      <alignment horizontal="left" vertical="center"/>
    </xf>
    <xf numFmtId="0" fontId="40" fillId="35" borderId="38" xfId="0" applyFont="1" applyFill="1" applyBorder="1" applyAlignment="1">
      <alignment horizontal="left" vertical="center"/>
    </xf>
    <xf numFmtId="0" fontId="40" fillId="0" borderId="36" xfId="49" applyFont="1" applyBorder="1" applyAlignment="1">
      <alignment horizontal="left" vertical="center"/>
      <protection/>
    </xf>
    <xf numFmtId="0" fontId="40" fillId="0" borderId="38" xfId="49" applyFont="1" applyBorder="1" applyAlignment="1">
      <alignment horizontal="left" vertical="center"/>
      <protection/>
    </xf>
    <xf numFmtId="0" fontId="21" fillId="8" borderId="34" xfId="0" applyFont="1" applyFill="1" applyBorder="1" applyAlignment="1">
      <alignment horizontal="center" vertical="center" wrapText="1"/>
    </xf>
    <xf numFmtId="0" fontId="21" fillId="8" borderId="45" xfId="0" applyFont="1" applyFill="1" applyBorder="1" applyAlignment="1">
      <alignment horizontal="center" vertical="center" wrapText="1"/>
    </xf>
    <xf numFmtId="43" fontId="21" fillId="8" borderId="34" xfId="33" applyFont="1" applyFill="1" applyBorder="1" applyAlignment="1">
      <alignment horizontal="center" vertical="center" wrapText="1"/>
    </xf>
    <xf numFmtId="43" fontId="21" fillId="8" borderId="40" xfId="33" applyFont="1" applyFill="1" applyBorder="1" applyAlignment="1">
      <alignment horizontal="center" vertical="center" wrapText="1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" xfId="48"/>
    <cellStyle name="ปกติ 3" xfId="49"/>
    <cellStyle name="ปกติ_Xl0000021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</xdr:row>
      <xdr:rowOff>19050</xdr:rowOff>
    </xdr:from>
    <xdr:to>
      <xdr:col>5</xdr:col>
      <xdr:colOff>428625</xdr:colOff>
      <xdr:row>6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323850"/>
          <a:ext cx="1514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0</xdr:row>
      <xdr:rowOff>19050</xdr:rowOff>
    </xdr:from>
    <xdr:to>
      <xdr:col>5</xdr:col>
      <xdr:colOff>428625</xdr:colOff>
      <xdr:row>5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9050"/>
          <a:ext cx="1514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7:J25"/>
  <sheetViews>
    <sheetView showGridLines="0" zoomScalePageLayoutView="0" workbookViewId="0" topLeftCell="A16">
      <selection activeCell="M24" sqref="M24"/>
    </sheetView>
  </sheetViews>
  <sheetFormatPr defaultColWidth="9.00390625" defaultRowHeight="24"/>
  <cols>
    <col min="1" max="9" width="9.00390625" style="2" customWidth="1"/>
    <col min="10" max="10" width="2.00390625" style="2" customWidth="1"/>
    <col min="11" max="16384" width="9.00390625" style="2" customWidth="1"/>
  </cols>
  <sheetData>
    <row r="7" spans="1:9" ht="24">
      <c r="A7" s="886"/>
      <c r="B7" s="886"/>
      <c r="C7" s="886"/>
      <c r="D7" s="886"/>
      <c r="E7" s="886"/>
      <c r="F7" s="886"/>
      <c r="G7" s="886"/>
      <c r="H7" s="886"/>
      <c r="I7" s="886"/>
    </row>
    <row r="8" spans="1:9" s="27" customFormat="1" ht="53.25">
      <c r="A8" s="885" t="s">
        <v>86</v>
      </c>
      <c r="B8" s="885"/>
      <c r="C8" s="885"/>
      <c r="D8" s="885"/>
      <c r="E8" s="885"/>
      <c r="F8" s="885"/>
      <c r="G8" s="885"/>
      <c r="H8" s="885"/>
      <c r="I8" s="885"/>
    </row>
    <row r="9" spans="1:9" s="27" customFormat="1" ht="53.25">
      <c r="A9" s="885" t="s">
        <v>85</v>
      </c>
      <c r="B9" s="885"/>
      <c r="C9" s="885"/>
      <c r="D9" s="885"/>
      <c r="E9" s="885"/>
      <c r="F9" s="885"/>
      <c r="G9" s="885"/>
      <c r="H9" s="885"/>
      <c r="I9" s="885"/>
    </row>
    <row r="10" spans="1:9" ht="41.25">
      <c r="A10" s="885" t="s">
        <v>83</v>
      </c>
      <c r="B10" s="885"/>
      <c r="C10" s="885"/>
      <c r="D10" s="885"/>
      <c r="E10" s="885"/>
      <c r="F10" s="885"/>
      <c r="G10" s="885"/>
      <c r="H10" s="885"/>
      <c r="I10" s="885"/>
    </row>
    <row r="11" spans="1:9" ht="41.25">
      <c r="A11" s="885" t="s">
        <v>84</v>
      </c>
      <c r="B11" s="885"/>
      <c r="C11" s="885"/>
      <c r="D11" s="885"/>
      <c r="E11" s="885"/>
      <c r="F11" s="885"/>
      <c r="G11" s="885"/>
      <c r="H11" s="885"/>
      <c r="I11" s="885"/>
    </row>
    <row r="12" spans="1:9" ht="53.25">
      <c r="A12" s="884"/>
      <c r="B12" s="884"/>
      <c r="C12" s="884"/>
      <c r="D12" s="884"/>
      <c r="E12" s="884"/>
      <c r="F12" s="884"/>
      <c r="G12" s="884"/>
      <c r="H12" s="884"/>
      <c r="I12" s="884"/>
    </row>
    <row r="19" s="12" customFormat="1" ht="13.5"/>
    <row r="22" spans="1:10" ht="41.25">
      <c r="A22" s="885" t="s">
        <v>87</v>
      </c>
      <c r="B22" s="885"/>
      <c r="C22" s="885"/>
      <c r="D22" s="885"/>
      <c r="E22" s="885"/>
      <c r="F22" s="885"/>
      <c r="G22" s="885"/>
      <c r="H22" s="885"/>
      <c r="I22" s="885"/>
      <c r="J22" s="885"/>
    </row>
    <row r="23" spans="1:9" ht="48">
      <c r="A23" s="882" t="s">
        <v>3</v>
      </c>
      <c r="B23" s="882"/>
      <c r="C23" s="882"/>
      <c r="D23" s="882"/>
      <c r="E23" s="882"/>
      <c r="F23" s="882"/>
      <c r="G23" s="882"/>
      <c r="H23" s="882"/>
      <c r="I23" s="882"/>
    </row>
    <row r="24" spans="1:9" ht="53.25">
      <c r="A24" s="884" t="s">
        <v>4</v>
      </c>
      <c r="B24" s="884"/>
      <c r="C24" s="884"/>
      <c r="D24" s="884"/>
      <c r="E24" s="884"/>
      <c r="F24" s="884"/>
      <c r="G24" s="884"/>
      <c r="H24" s="884"/>
      <c r="I24" s="884"/>
    </row>
    <row r="25" spans="1:9" ht="39">
      <c r="A25" s="883" t="s">
        <v>88</v>
      </c>
      <c r="B25" s="883"/>
      <c r="C25" s="883"/>
      <c r="D25" s="883"/>
      <c r="E25" s="883"/>
      <c r="F25" s="883"/>
      <c r="G25" s="883"/>
      <c r="H25" s="883"/>
      <c r="I25" s="883"/>
    </row>
  </sheetData>
  <sheetProtection/>
  <mergeCells count="10">
    <mergeCell ref="A23:I23"/>
    <mergeCell ref="A25:I25"/>
    <mergeCell ref="A24:I24"/>
    <mergeCell ref="A22:J22"/>
    <mergeCell ref="A12:I12"/>
    <mergeCell ref="A7:I7"/>
    <mergeCell ref="A9:I9"/>
    <mergeCell ref="A10:I10"/>
    <mergeCell ref="A11:I11"/>
    <mergeCell ref="A8:I8"/>
  </mergeCells>
  <printOptions/>
  <pageMargins left="1.1811023622047245" right="0.3937007874015748" top="0.5905511811023623" bottom="0.5905511811023623" header="0.1968503937007874" footer="0.1968503937007874"/>
  <pageSetup horizontalDpi="300" verticalDpi="300" orientation="portrait" paperSize="9" r:id="rId2"/>
  <headerFooter alignWithMargins="0">
    <oddFooter>&amp;R&amp;6Jin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24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N34"/>
  <sheetViews>
    <sheetView zoomScalePageLayoutView="0" workbookViewId="0" topLeftCell="A1">
      <selection activeCell="A12" sqref="A12"/>
    </sheetView>
  </sheetViews>
  <sheetFormatPr defaultColWidth="9.00390625" defaultRowHeight="24"/>
  <cols>
    <col min="1" max="1" width="39.00390625" style="668" customWidth="1"/>
    <col min="2" max="7" width="18.375" style="668" customWidth="1"/>
    <col min="8" max="16384" width="9.00390625" style="668" customWidth="1"/>
  </cols>
  <sheetData>
    <row r="1" spans="1:14" ht="23.25">
      <c r="A1" s="1000" t="s">
        <v>120</v>
      </c>
      <c r="B1" s="1000"/>
      <c r="C1" s="1000"/>
      <c r="D1" s="1000"/>
      <c r="E1" s="1000"/>
      <c r="F1" s="1000"/>
      <c r="G1" s="1000"/>
      <c r="H1" s="669"/>
      <c r="I1" s="669"/>
      <c r="J1" s="669"/>
      <c r="K1" s="669"/>
      <c r="L1" s="669"/>
      <c r="M1" s="669"/>
      <c r="N1" s="669"/>
    </row>
    <row r="2" spans="1:14" ht="20.25" customHeight="1">
      <c r="A2" s="1000" t="s">
        <v>25</v>
      </c>
      <c r="B2" s="1000"/>
      <c r="C2" s="1000"/>
      <c r="D2" s="1000"/>
      <c r="E2" s="1000"/>
      <c r="F2" s="1000"/>
      <c r="G2" s="1000"/>
      <c r="H2" s="669"/>
      <c r="I2" s="669"/>
      <c r="J2" s="669"/>
      <c r="K2" s="669"/>
      <c r="L2" s="669"/>
      <c r="M2" s="669"/>
      <c r="N2" s="669"/>
    </row>
    <row r="3" spans="1:14" ht="20.25" customHeight="1">
      <c r="A3" s="1000" t="s">
        <v>240</v>
      </c>
      <c r="B3" s="1000"/>
      <c r="C3" s="1000"/>
      <c r="D3" s="1000"/>
      <c r="E3" s="1000"/>
      <c r="F3" s="1000"/>
      <c r="G3" s="1000"/>
      <c r="H3" s="669"/>
      <c r="I3" s="669"/>
      <c r="J3" s="669"/>
      <c r="K3" s="669"/>
      <c r="L3" s="669"/>
      <c r="M3" s="669"/>
      <c r="N3" s="669"/>
    </row>
    <row r="4" spans="1:14" ht="20.25" customHeight="1">
      <c r="A4" s="1000" t="s">
        <v>639</v>
      </c>
      <c r="B4" s="1000"/>
      <c r="C4" s="1000"/>
      <c r="D4" s="1000"/>
      <c r="E4" s="1000"/>
      <c r="F4" s="1000"/>
      <c r="G4" s="1000"/>
      <c r="H4" s="669"/>
      <c r="I4" s="669"/>
      <c r="J4" s="669"/>
      <c r="K4" s="669"/>
      <c r="L4" s="669"/>
      <c r="M4" s="669"/>
      <c r="N4" s="669"/>
    </row>
    <row r="5" spans="1:7" ht="23.25">
      <c r="A5" s="999" t="s">
        <v>671</v>
      </c>
      <c r="B5" s="999" t="s">
        <v>672</v>
      </c>
      <c r="C5" s="999"/>
      <c r="D5" s="999"/>
      <c r="E5" s="999"/>
      <c r="F5" s="999"/>
      <c r="G5" s="999"/>
    </row>
    <row r="6" spans="1:7" ht="21" customHeight="1">
      <c r="A6" s="999"/>
      <c r="B6" s="670" t="s">
        <v>123</v>
      </c>
      <c r="C6" s="670" t="s">
        <v>124</v>
      </c>
      <c r="D6" s="670" t="s">
        <v>115</v>
      </c>
      <c r="E6" s="670" t="s">
        <v>700</v>
      </c>
      <c r="F6" s="670" t="s">
        <v>178</v>
      </c>
      <c r="G6" s="670" t="s">
        <v>112</v>
      </c>
    </row>
    <row r="7" spans="1:7" ht="19.5" customHeight="1">
      <c r="A7" s="671" t="s">
        <v>673</v>
      </c>
      <c r="B7" s="672">
        <f aca="true" t="shared" si="0" ref="B7:G7">SUM(B8:B13)</f>
        <v>0</v>
      </c>
      <c r="C7" s="672">
        <f t="shared" si="0"/>
        <v>38311590.239999995</v>
      </c>
      <c r="D7" s="672">
        <f t="shared" si="0"/>
        <v>0</v>
      </c>
      <c r="E7" s="672">
        <f t="shared" si="0"/>
        <v>8282615.79</v>
      </c>
      <c r="F7" s="672">
        <f t="shared" si="0"/>
        <v>779217.43</v>
      </c>
      <c r="G7" s="672">
        <f t="shared" si="0"/>
        <v>47373423.45999999</v>
      </c>
    </row>
    <row r="8" spans="1:7" ht="19.5" customHeight="1">
      <c r="A8" s="673" t="s">
        <v>674</v>
      </c>
      <c r="B8" s="667">
        <v>0</v>
      </c>
      <c r="C8" s="667">
        <f>33227120.24-C12</f>
        <v>30739280.24</v>
      </c>
      <c r="D8" s="667">
        <v>0</v>
      </c>
      <c r="E8" s="667">
        <v>0</v>
      </c>
      <c r="F8" s="667">
        <v>0</v>
      </c>
      <c r="G8" s="667">
        <f aca="true" t="shared" si="1" ref="G8:G13">SUM(B8:F8)</f>
        <v>30739280.24</v>
      </c>
    </row>
    <row r="9" spans="1:7" ht="19.5" customHeight="1">
      <c r="A9" s="673" t="s">
        <v>675</v>
      </c>
      <c r="B9" s="667">
        <v>0</v>
      </c>
      <c r="C9" s="667">
        <v>2608900</v>
      </c>
      <c r="D9" s="667">
        <v>0</v>
      </c>
      <c r="E9" s="667">
        <v>0</v>
      </c>
      <c r="F9" s="667">
        <v>0</v>
      </c>
      <c r="G9" s="667">
        <f t="shared" si="1"/>
        <v>2608900</v>
      </c>
    </row>
    <row r="10" spans="1:7" ht="19.5" customHeight="1">
      <c r="A10" s="673" t="s">
        <v>676</v>
      </c>
      <c r="B10" s="667">
        <v>0</v>
      </c>
      <c r="C10" s="667">
        <v>1590400</v>
      </c>
      <c r="D10" s="667">
        <v>0</v>
      </c>
      <c r="E10" s="667">
        <v>0</v>
      </c>
      <c r="F10" s="667">
        <v>0</v>
      </c>
      <c r="G10" s="667">
        <f t="shared" si="1"/>
        <v>1590400</v>
      </c>
    </row>
    <row r="11" spans="1:7" ht="19.5" customHeight="1">
      <c r="A11" s="674" t="s">
        <v>677</v>
      </c>
      <c r="B11" s="667">
        <v>0</v>
      </c>
      <c r="C11" s="667">
        <v>885170</v>
      </c>
      <c r="D11" s="667">
        <v>0</v>
      </c>
      <c r="E11" s="667">
        <v>0</v>
      </c>
      <c r="F11" s="667">
        <v>0</v>
      </c>
      <c r="G11" s="667">
        <f t="shared" si="1"/>
        <v>885170</v>
      </c>
    </row>
    <row r="12" spans="1:7" ht="19.5" customHeight="1">
      <c r="A12" s="673" t="s">
        <v>697</v>
      </c>
      <c r="B12" s="667">
        <v>0</v>
      </c>
      <c r="C12" s="667">
        <v>2487840</v>
      </c>
      <c r="D12" s="667">
        <v>0</v>
      </c>
      <c r="E12" s="667">
        <v>0</v>
      </c>
      <c r="F12" s="667">
        <v>0</v>
      </c>
      <c r="G12" s="667">
        <f t="shared" si="1"/>
        <v>2487840</v>
      </c>
    </row>
    <row r="13" spans="1:7" ht="19.5" customHeight="1">
      <c r="A13" s="673" t="s">
        <v>698</v>
      </c>
      <c r="B13" s="667">
        <v>0</v>
      </c>
      <c r="C13" s="667">
        <v>0</v>
      </c>
      <c r="D13" s="667">
        <v>0</v>
      </c>
      <c r="E13" s="667">
        <v>8282615.79</v>
      </c>
      <c r="F13" s="667">
        <v>779217.43</v>
      </c>
      <c r="G13" s="667">
        <f t="shared" si="1"/>
        <v>9061833.22</v>
      </c>
    </row>
    <row r="14" spans="1:7" ht="19.5" customHeight="1">
      <c r="A14" s="671" t="s">
        <v>678</v>
      </c>
      <c r="B14" s="672">
        <f aca="true" t="shared" si="2" ref="B14:G14">SUM(B15:B18)</f>
        <v>1355600</v>
      </c>
      <c r="C14" s="672">
        <f t="shared" si="2"/>
        <v>7545453.99</v>
      </c>
      <c r="D14" s="672">
        <f t="shared" si="2"/>
        <v>1070000</v>
      </c>
      <c r="E14" s="672">
        <f t="shared" si="2"/>
        <v>1479962.3</v>
      </c>
      <c r="F14" s="672">
        <f t="shared" si="2"/>
        <v>6811032.2299999995</v>
      </c>
      <c r="G14" s="672">
        <f t="shared" si="2"/>
        <v>18262048.520000003</v>
      </c>
    </row>
    <row r="15" spans="1:7" ht="19.5" customHeight="1">
      <c r="A15" s="673" t="s">
        <v>679</v>
      </c>
      <c r="B15" s="667">
        <v>685105</v>
      </c>
      <c r="C15" s="667">
        <v>1465094.45</v>
      </c>
      <c r="D15" s="667">
        <v>621600</v>
      </c>
      <c r="E15" s="667">
        <v>794750</v>
      </c>
      <c r="F15" s="667">
        <f>4631501.62-F13</f>
        <v>3852284.19</v>
      </c>
      <c r="G15" s="667">
        <f>SUM(B15:F15)</f>
        <v>7418833.640000001</v>
      </c>
    </row>
    <row r="16" spans="1:7" ht="19.5" customHeight="1">
      <c r="A16" s="673" t="s">
        <v>680</v>
      </c>
      <c r="B16" s="667">
        <v>434971</v>
      </c>
      <c r="C16" s="667">
        <v>1231150</v>
      </c>
      <c r="D16" s="667">
        <v>133240</v>
      </c>
      <c r="E16" s="667">
        <v>521083.1</v>
      </c>
      <c r="F16" s="667">
        <v>1068148</v>
      </c>
      <c r="G16" s="667">
        <f>SUM(B16:F16)</f>
        <v>3388592.1</v>
      </c>
    </row>
    <row r="17" spans="1:7" ht="19.5" customHeight="1">
      <c r="A17" s="673" t="s">
        <v>681</v>
      </c>
      <c r="B17" s="667">
        <v>235524</v>
      </c>
      <c r="C17" s="667">
        <v>1560640</v>
      </c>
      <c r="D17" s="667">
        <v>315160</v>
      </c>
      <c r="E17" s="667">
        <v>164129.2</v>
      </c>
      <c r="F17" s="667">
        <v>303211.5</v>
      </c>
      <c r="G17" s="667">
        <f>SUM(B17:F17)</f>
        <v>2578664.7</v>
      </c>
    </row>
    <row r="18" spans="1:7" ht="19.5" customHeight="1">
      <c r="A18" s="674" t="s">
        <v>682</v>
      </c>
      <c r="B18" s="667"/>
      <c r="C18" s="667">
        <v>3288569.54</v>
      </c>
      <c r="D18" s="667"/>
      <c r="E18" s="667"/>
      <c r="F18" s="667">
        <v>1587388.54</v>
      </c>
      <c r="G18" s="667">
        <f>SUM(B18:F18)</f>
        <v>4875958.08</v>
      </c>
    </row>
    <row r="19" spans="1:7" ht="19.5" customHeight="1">
      <c r="A19" s="671" t="s">
        <v>683</v>
      </c>
      <c r="B19" s="672">
        <f aca="true" t="shared" si="3" ref="B19:G19">SUM(B20:B21)</f>
        <v>0</v>
      </c>
      <c r="C19" s="672">
        <f t="shared" si="3"/>
        <v>9420400</v>
      </c>
      <c r="D19" s="672">
        <f t="shared" si="3"/>
        <v>0</v>
      </c>
      <c r="E19" s="672">
        <f t="shared" si="3"/>
        <v>0</v>
      </c>
      <c r="F19" s="672">
        <f t="shared" si="3"/>
        <v>71688</v>
      </c>
      <c r="G19" s="672">
        <f t="shared" si="3"/>
        <v>9492088</v>
      </c>
    </row>
    <row r="20" spans="1:7" ht="19.5" customHeight="1">
      <c r="A20" s="667" t="s">
        <v>684</v>
      </c>
      <c r="B20" s="667"/>
      <c r="C20" s="667">
        <v>1939600</v>
      </c>
      <c r="D20" s="667"/>
      <c r="E20" s="667"/>
      <c r="F20" s="667">
        <f>28738+42950</f>
        <v>71688</v>
      </c>
      <c r="G20" s="667">
        <f>SUM(B20:F20)</f>
        <v>2011288</v>
      </c>
    </row>
    <row r="21" spans="1:7" ht="19.5" customHeight="1">
      <c r="A21" s="667" t="s">
        <v>685</v>
      </c>
      <c r="B21" s="667"/>
      <c r="C21" s="667">
        <v>7480800</v>
      </c>
      <c r="D21" s="667"/>
      <c r="E21" s="667"/>
      <c r="F21" s="667"/>
      <c r="G21" s="667">
        <f aca="true" t="shared" si="4" ref="G21:G32">SUM(B21:F21)</f>
        <v>7480800</v>
      </c>
    </row>
    <row r="22" spans="1:7" ht="19.5" customHeight="1">
      <c r="A22" s="671" t="s">
        <v>686</v>
      </c>
      <c r="B22" s="672">
        <f aca="true" t="shared" si="5" ref="B22:G22">SUM(B23:B32)</f>
        <v>381800</v>
      </c>
      <c r="C22" s="672">
        <f t="shared" si="5"/>
        <v>387200</v>
      </c>
      <c r="D22" s="672">
        <f t="shared" si="5"/>
        <v>0</v>
      </c>
      <c r="E22" s="672">
        <f t="shared" si="5"/>
        <v>16886115</v>
      </c>
      <c r="F22" s="672">
        <f t="shared" si="5"/>
        <v>0</v>
      </c>
      <c r="G22" s="672">
        <f t="shared" si="5"/>
        <v>17655115</v>
      </c>
    </row>
    <row r="23" spans="1:7" ht="21" customHeight="1">
      <c r="A23" s="667" t="s">
        <v>688</v>
      </c>
      <c r="B23" s="667">
        <v>0</v>
      </c>
      <c r="C23" s="667">
        <v>30000</v>
      </c>
      <c r="D23" s="667">
        <v>0</v>
      </c>
      <c r="E23" s="667">
        <v>0</v>
      </c>
      <c r="F23" s="667">
        <v>0</v>
      </c>
      <c r="G23" s="667">
        <f t="shared" si="4"/>
        <v>30000</v>
      </c>
    </row>
    <row r="24" spans="1:7" ht="19.5" customHeight="1">
      <c r="A24" s="667" t="s">
        <v>689</v>
      </c>
      <c r="B24" s="667">
        <v>0</v>
      </c>
      <c r="C24" s="667">
        <v>0</v>
      </c>
      <c r="D24" s="667">
        <v>0</v>
      </c>
      <c r="E24" s="667">
        <v>438000</v>
      </c>
      <c r="F24" s="667">
        <v>0</v>
      </c>
      <c r="G24" s="667">
        <f t="shared" si="4"/>
        <v>438000</v>
      </c>
    </row>
    <row r="25" spans="1:7" ht="20.25" customHeight="1">
      <c r="A25" s="667" t="s">
        <v>691</v>
      </c>
      <c r="B25" s="667">
        <v>0</v>
      </c>
      <c r="C25" s="667">
        <v>50000</v>
      </c>
      <c r="D25" s="667">
        <v>0</v>
      </c>
      <c r="E25" s="667">
        <v>0</v>
      </c>
      <c r="F25" s="667">
        <v>0</v>
      </c>
      <c r="G25" s="667">
        <f t="shared" si="4"/>
        <v>50000</v>
      </c>
    </row>
    <row r="26" spans="1:7" ht="19.5" customHeight="1">
      <c r="A26" s="667" t="s">
        <v>690</v>
      </c>
      <c r="B26" s="667">
        <v>381800</v>
      </c>
      <c r="C26" s="667">
        <v>0</v>
      </c>
      <c r="D26" s="667">
        <v>0</v>
      </c>
      <c r="E26" s="667">
        <v>0</v>
      </c>
      <c r="F26" s="667">
        <v>0</v>
      </c>
      <c r="G26" s="667">
        <f t="shared" si="4"/>
        <v>381800</v>
      </c>
    </row>
    <row r="27" spans="1:7" ht="21" customHeight="1">
      <c r="A27" s="667" t="s">
        <v>699</v>
      </c>
      <c r="B27" s="667">
        <v>0</v>
      </c>
      <c r="C27" s="667">
        <v>307200</v>
      </c>
      <c r="D27" s="667">
        <v>0</v>
      </c>
      <c r="E27" s="667">
        <v>0</v>
      </c>
      <c r="F27" s="667">
        <v>0</v>
      </c>
      <c r="G27" s="667">
        <f t="shared" si="4"/>
        <v>307200</v>
      </c>
    </row>
    <row r="28" spans="1:7" ht="19.5" customHeight="1">
      <c r="A28" s="667" t="s">
        <v>696</v>
      </c>
      <c r="B28" s="667">
        <v>0</v>
      </c>
      <c r="C28" s="667">
        <v>0</v>
      </c>
      <c r="D28" s="667">
        <v>0</v>
      </c>
      <c r="E28" s="667">
        <v>3697000</v>
      </c>
      <c r="F28" s="667">
        <v>0</v>
      </c>
      <c r="G28" s="667">
        <f t="shared" si="4"/>
        <v>3697000</v>
      </c>
    </row>
    <row r="29" spans="1:7" ht="19.5" customHeight="1">
      <c r="A29" s="667" t="s">
        <v>695</v>
      </c>
      <c r="B29" s="667">
        <v>0</v>
      </c>
      <c r="C29" s="667">
        <v>0</v>
      </c>
      <c r="D29" s="667">
        <v>0</v>
      </c>
      <c r="E29" s="667">
        <v>456090</v>
      </c>
      <c r="F29" s="667">
        <v>0</v>
      </c>
      <c r="G29" s="667">
        <f t="shared" si="4"/>
        <v>456090</v>
      </c>
    </row>
    <row r="30" spans="1:7" ht="19.5" customHeight="1">
      <c r="A30" s="667" t="s">
        <v>694</v>
      </c>
      <c r="B30" s="667">
        <v>0</v>
      </c>
      <c r="C30" s="667">
        <v>0</v>
      </c>
      <c r="D30" s="667">
        <v>0</v>
      </c>
      <c r="E30" s="667">
        <v>1784700</v>
      </c>
      <c r="F30" s="667">
        <v>0</v>
      </c>
      <c r="G30" s="667">
        <f t="shared" si="4"/>
        <v>1784700</v>
      </c>
    </row>
    <row r="31" spans="1:7" ht="19.5" customHeight="1">
      <c r="A31" s="667" t="s">
        <v>693</v>
      </c>
      <c r="B31" s="667">
        <v>0</v>
      </c>
      <c r="C31" s="667">
        <v>0</v>
      </c>
      <c r="D31" s="667">
        <v>0</v>
      </c>
      <c r="E31" s="667">
        <v>941925</v>
      </c>
      <c r="F31" s="667">
        <v>0</v>
      </c>
      <c r="G31" s="667">
        <f t="shared" si="4"/>
        <v>941925</v>
      </c>
    </row>
    <row r="32" spans="1:7" ht="19.5" customHeight="1">
      <c r="A32" s="667" t="s">
        <v>692</v>
      </c>
      <c r="B32" s="667">
        <v>0</v>
      </c>
      <c r="C32" s="667">
        <v>0</v>
      </c>
      <c r="D32" s="667">
        <v>0</v>
      </c>
      <c r="E32" s="667">
        <v>9568400</v>
      </c>
      <c r="F32" s="667">
        <v>0</v>
      </c>
      <c r="G32" s="667">
        <f t="shared" si="4"/>
        <v>9568400</v>
      </c>
    </row>
    <row r="33" spans="1:7" ht="23.25" customHeight="1">
      <c r="A33" s="671" t="s">
        <v>687</v>
      </c>
      <c r="B33" s="672">
        <v>1910600</v>
      </c>
      <c r="C33" s="672">
        <v>131400</v>
      </c>
      <c r="D33" s="672">
        <v>0</v>
      </c>
      <c r="E33" s="672">
        <v>213077.16</v>
      </c>
      <c r="F33" s="672">
        <v>306020</v>
      </c>
      <c r="G33" s="672">
        <f>SUM(B33:F33)</f>
        <v>2561097.16</v>
      </c>
    </row>
    <row r="34" spans="1:7" ht="19.5" customHeight="1">
      <c r="A34" s="675" t="s">
        <v>112</v>
      </c>
      <c r="B34" s="676">
        <f aca="true" t="shared" si="6" ref="B34:G34">B33+B22+B19+B14+B7</f>
        <v>3648000</v>
      </c>
      <c r="C34" s="676">
        <f t="shared" si="6"/>
        <v>55796044.23</v>
      </c>
      <c r="D34" s="676">
        <f t="shared" si="6"/>
        <v>1070000</v>
      </c>
      <c r="E34" s="676">
        <f t="shared" si="6"/>
        <v>26861770.25</v>
      </c>
      <c r="F34" s="676">
        <f t="shared" si="6"/>
        <v>7967957.659999999</v>
      </c>
      <c r="G34" s="676">
        <f t="shared" si="6"/>
        <v>95343772.14</v>
      </c>
    </row>
  </sheetData>
  <sheetProtection/>
  <mergeCells count="6">
    <mergeCell ref="B5:G5"/>
    <mergeCell ref="A5:A6"/>
    <mergeCell ref="A1:G1"/>
    <mergeCell ref="A2:G2"/>
    <mergeCell ref="A3:G3"/>
    <mergeCell ref="A4:G4"/>
  </mergeCells>
  <printOptions/>
  <pageMargins left="0.31496062992125984" right="0.2362204724409449" top="0.15748031496062992" bottom="0.11811023622047245" header="0.15748031496062992" footer="0.11811023622047245"/>
  <pageSetup horizontalDpi="300" verticalDpi="300" orientation="landscape" paperSize="9" scale="90" r:id="rId1"/>
  <headerFooter>
    <oddHeader>&amp;R33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6"/>
  <sheetViews>
    <sheetView zoomScale="90" zoomScaleNormal="90" zoomScalePageLayoutView="0" workbookViewId="0" topLeftCell="A1">
      <selection activeCell="I192" sqref="I192"/>
    </sheetView>
  </sheetViews>
  <sheetFormatPr defaultColWidth="9.00390625" defaultRowHeight="24"/>
  <cols>
    <col min="1" max="1" width="5.75390625" style="77" customWidth="1"/>
    <col min="2" max="2" width="58.50390625" style="77" customWidth="1"/>
    <col min="3" max="3" width="14.375" style="77" customWidth="1"/>
    <col min="4" max="4" width="9.125" style="77" hidden="1" customWidth="1"/>
    <col min="5" max="5" width="15.375" style="464" hidden="1" customWidth="1"/>
    <col min="6" max="6" width="9.875" style="0" hidden="1" customWidth="1"/>
    <col min="7" max="7" width="14.125" style="0" customWidth="1"/>
    <col min="8" max="8" width="14.125" style="0" hidden="1" customWidth="1"/>
    <col min="9" max="9" width="14.125" style="0" customWidth="1"/>
  </cols>
  <sheetData>
    <row r="1" spans="1:9" ht="26.25">
      <c r="A1" s="1003" t="s">
        <v>184</v>
      </c>
      <c r="B1" s="1002" t="s">
        <v>201</v>
      </c>
      <c r="C1" s="1003" t="s">
        <v>775</v>
      </c>
      <c r="D1" s="600"/>
      <c r="E1" s="601"/>
      <c r="F1" s="602"/>
      <c r="G1" s="606" t="s">
        <v>773</v>
      </c>
      <c r="H1" s="606"/>
      <c r="I1" s="606" t="s">
        <v>774</v>
      </c>
    </row>
    <row r="2" spans="1:9" ht="26.25">
      <c r="A2" s="1003"/>
      <c r="B2" s="1002"/>
      <c r="C2" s="1003"/>
      <c r="D2" s="603"/>
      <c r="E2" s="604">
        <f>SUM(E3:E190)</f>
        <v>1818000</v>
      </c>
      <c r="F2" s="604">
        <f>SUM(F3:F190)</f>
        <v>438250</v>
      </c>
      <c r="G2" s="605">
        <f>SUM(G3:G190)</f>
        <v>4385500</v>
      </c>
      <c r="H2" s="605" t="e">
        <f>SUM(H3:H190)</f>
        <v>#VALUE!</v>
      </c>
      <c r="I2" s="605">
        <f>SUM(I3:I190)</f>
        <v>1108500</v>
      </c>
    </row>
    <row r="3" spans="1:9" ht="26.25">
      <c r="A3" s="521">
        <v>1</v>
      </c>
      <c r="B3" s="522" t="s">
        <v>421</v>
      </c>
      <c r="C3" s="121" t="s">
        <v>534</v>
      </c>
      <c r="D3" s="122"/>
      <c r="E3" s="523">
        <v>0</v>
      </c>
      <c r="G3" s="524"/>
      <c r="I3" s="596"/>
    </row>
    <row r="4" spans="1:9" ht="26.25">
      <c r="A4" s="525">
        <v>2</v>
      </c>
      <c r="B4" s="526" t="s">
        <v>702</v>
      </c>
      <c r="C4" s="124" t="s">
        <v>348</v>
      </c>
      <c r="D4" s="125" t="s">
        <v>349</v>
      </c>
      <c r="E4" s="527">
        <v>300000</v>
      </c>
      <c r="F4" s="70">
        <f>E4*25/100</f>
        <v>75000</v>
      </c>
      <c r="G4" s="528">
        <v>210000</v>
      </c>
      <c r="H4">
        <f aca="true" t="shared" si="0" ref="H4:H35">+G4*80/100</f>
        <v>168000</v>
      </c>
      <c r="I4" s="597">
        <v>40000</v>
      </c>
    </row>
    <row r="5" spans="1:9" ht="26.25">
      <c r="A5" s="525">
        <v>3</v>
      </c>
      <c r="B5" s="294" t="s">
        <v>703</v>
      </c>
      <c r="C5" s="415" t="s">
        <v>348</v>
      </c>
      <c r="D5" s="416" t="s">
        <v>349</v>
      </c>
      <c r="E5" s="529">
        <v>15000</v>
      </c>
      <c r="F5" s="70">
        <f aca="true" t="shared" si="1" ref="F5:F68">E5*25/100</f>
        <v>3750</v>
      </c>
      <c r="G5" s="528">
        <v>560000</v>
      </c>
      <c r="H5">
        <f t="shared" si="0"/>
        <v>448000</v>
      </c>
      <c r="I5" s="597">
        <v>110000</v>
      </c>
    </row>
    <row r="6" spans="1:9" ht="26.25">
      <c r="A6" s="525">
        <v>4</v>
      </c>
      <c r="B6" s="530" t="s">
        <v>704</v>
      </c>
      <c r="C6" s="415" t="s">
        <v>348</v>
      </c>
      <c r="D6" s="416"/>
      <c r="E6" s="529"/>
      <c r="F6" s="70"/>
      <c r="G6" s="528">
        <v>73000</v>
      </c>
      <c r="H6">
        <f t="shared" si="0"/>
        <v>58400</v>
      </c>
      <c r="I6" s="597">
        <v>14000</v>
      </c>
    </row>
    <row r="7" spans="1:9" ht="26.25">
      <c r="A7" s="525">
        <v>5</v>
      </c>
      <c r="B7" s="531" t="s">
        <v>742</v>
      </c>
      <c r="C7" s="415" t="s">
        <v>630</v>
      </c>
      <c r="D7" s="416" t="s">
        <v>631</v>
      </c>
      <c r="E7" s="290">
        <v>0</v>
      </c>
      <c r="F7" s="70">
        <f t="shared" si="1"/>
        <v>0</v>
      </c>
      <c r="G7" s="528">
        <f aca="true" t="shared" si="2" ref="G7:G21">E7-F7</f>
        <v>0</v>
      </c>
      <c r="H7">
        <f t="shared" si="0"/>
        <v>0</v>
      </c>
      <c r="I7" s="597">
        <f>+G7-H7</f>
        <v>0</v>
      </c>
    </row>
    <row r="8" spans="1:9" ht="26.25">
      <c r="A8" s="525">
        <v>6</v>
      </c>
      <c r="B8" s="289" t="s">
        <v>554</v>
      </c>
      <c r="C8" s="415" t="s">
        <v>630</v>
      </c>
      <c r="D8" s="416" t="s">
        <v>631</v>
      </c>
      <c r="E8" s="291">
        <v>20000</v>
      </c>
      <c r="F8" s="70">
        <f t="shared" si="1"/>
        <v>5000</v>
      </c>
      <c r="G8" s="528">
        <v>20000</v>
      </c>
      <c r="H8">
        <f t="shared" si="0"/>
        <v>16000</v>
      </c>
      <c r="I8" s="597">
        <v>5000</v>
      </c>
    </row>
    <row r="9" spans="1:9" ht="26.25">
      <c r="A9" s="525">
        <v>7</v>
      </c>
      <c r="B9" s="289" t="s">
        <v>743</v>
      </c>
      <c r="C9" s="415" t="s">
        <v>630</v>
      </c>
      <c r="D9" s="416" t="s">
        <v>631</v>
      </c>
      <c r="E9" s="291">
        <v>14000</v>
      </c>
      <c r="F9" s="70">
        <f t="shared" si="1"/>
        <v>3500</v>
      </c>
      <c r="G9" s="528">
        <v>14000</v>
      </c>
      <c r="H9">
        <f t="shared" si="0"/>
        <v>11200</v>
      </c>
      <c r="I9" s="597">
        <v>3000</v>
      </c>
    </row>
    <row r="10" spans="1:9" ht="26.25">
      <c r="A10" s="525">
        <v>8</v>
      </c>
      <c r="B10" s="532" t="s">
        <v>744</v>
      </c>
      <c r="C10" s="415" t="s">
        <v>630</v>
      </c>
      <c r="D10" s="416" t="s">
        <v>631</v>
      </c>
      <c r="E10" s="292">
        <v>30000</v>
      </c>
      <c r="F10" s="70">
        <f t="shared" si="1"/>
        <v>7500</v>
      </c>
      <c r="G10" s="528">
        <v>30000</v>
      </c>
      <c r="H10">
        <f t="shared" si="0"/>
        <v>24000</v>
      </c>
      <c r="I10" s="597">
        <f>+G10-H10</f>
        <v>6000</v>
      </c>
    </row>
    <row r="11" spans="1:9" ht="26.25">
      <c r="A11" s="525">
        <v>9</v>
      </c>
      <c r="B11" s="533" t="s">
        <v>745</v>
      </c>
      <c r="C11" s="415" t="s">
        <v>630</v>
      </c>
      <c r="D11" s="416"/>
      <c r="E11" s="364"/>
      <c r="F11" s="70"/>
      <c r="G11" s="528">
        <v>10000</v>
      </c>
      <c r="H11">
        <f t="shared" si="0"/>
        <v>8000</v>
      </c>
      <c r="I11" s="597">
        <v>3000</v>
      </c>
    </row>
    <row r="12" spans="1:9" ht="26.25">
      <c r="A12" s="525">
        <v>10</v>
      </c>
      <c r="B12" s="531" t="s">
        <v>413</v>
      </c>
      <c r="C12" s="124" t="s">
        <v>328</v>
      </c>
      <c r="D12" s="125" t="s">
        <v>329</v>
      </c>
      <c r="E12" s="302">
        <v>0</v>
      </c>
      <c r="F12" s="70">
        <f t="shared" si="1"/>
        <v>0</v>
      </c>
      <c r="G12" s="528">
        <f t="shared" si="2"/>
        <v>0</v>
      </c>
      <c r="H12">
        <f t="shared" si="0"/>
        <v>0</v>
      </c>
      <c r="I12" s="597">
        <f>+G12-H12</f>
        <v>0</v>
      </c>
    </row>
    <row r="13" spans="1:9" ht="26.25">
      <c r="A13" s="525">
        <v>11</v>
      </c>
      <c r="B13" s="289" t="s">
        <v>752</v>
      </c>
      <c r="C13" s="124" t="s">
        <v>328</v>
      </c>
      <c r="D13" s="125" t="s">
        <v>329</v>
      </c>
      <c r="E13" s="320">
        <v>0</v>
      </c>
      <c r="F13" s="70">
        <f t="shared" si="1"/>
        <v>0</v>
      </c>
      <c r="G13" s="528">
        <f t="shared" si="2"/>
        <v>0</v>
      </c>
      <c r="H13">
        <f t="shared" si="0"/>
        <v>0</v>
      </c>
      <c r="I13" s="597">
        <f>+G13-H13</f>
        <v>0</v>
      </c>
    </row>
    <row r="14" spans="1:9" ht="26.25">
      <c r="A14" s="525">
        <v>12</v>
      </c>
      <c r="B14" s="534" t="s">
        <v>753</v>
      </c>
      <c r="C14" s="124" t="s">
        <v>328</v>
      </c>
      <c r="D14" s="125" t="s">
        <v>329</v>
      </c>
      <c r="E14" s="320">
        <v>11000</v>
      </c>
      <c r="F14" s="70">
        <f t="shared" si="1"/>
        <v>2750</v>
      </c>
      <c r="G14" s="528">
        <v>8000</v>
      </c>
      <c r="H14">
        <f t="shared" si="0"/>
        <v>6400</v>
      </c>
      <c r="I14" s="597">
        <v>3000</v>
      </c>
    </row>
    <row r="15" spans="1:9" ht="26.25">
      <c r="A15" s="525">
        <v>13</v>
      </c>
      <c r="B15" s="531" t="s">
        <v>768</v>
      </c>
      <c r="C15" s="124" t="s">
        <v>769</v>
      </c>
      <c r="D15" s="125"/>
      <c r="E15" s="590"/>
      <c r="F15" s="70"/>
      <c r="G15" s="528">
        <v>30000</v>
      </c>
      <c r="H15">
        <f t="shared" si="0"/>
        <v>24000</v>
      </c>
      <c r="I15" s="597">
        <f>+G15-H15</f>
        <v>6000</v>
      </c>
    </row>
    <row r="16" spans="1:9" ht="26.25">
      <c r="A16" s="525">
        <v>14</v>
      </c>
      <c r="B16" s="531" t="s">
        <v>770</v>
      </c>
      <c r="C16" s="124" t="s">
        <v>769</v>
      </c>
      <c r="D16" s="125"/>
      <c r="E16" s="590"/>
      <c r="F16" s="70"/>
      <c r="G16" s="528">
        <v>15000</v>
      </c>
      <c r="H16">
        <f t="shared" si="0"/>
        <v>12000</v>
      </c>
      <c r="I16" s="597">
        <f>+G16-H16</f>
        <v>3000</v>
      </c>
    </row>
    <row r="17" spans="1:9" ht="26.25">
      <c r="A17" s="525">
        <v>15</v>
      </c>
      <c r="B17" s="531" t="s">
        <v>771</v>
      </c>
      <c r="C17" s="124" t="s">
        <v>769</v>
      </c>
      <c r="D17" s="125"/>
      <c r="E17" s="590"/>
      <c r="F17" s="70"/>
      <c r="G17" s="528">
        <v>20000</v>
      </c>
      <c r="H17">
        <f t="shared" si="0"/>
        <v>16000</v>
      </c>
      <c r="I17" s="597">
        <v>5000</v>
      </c>
    </row>
    <row r="18" spans="1:9" ht="46.5">
      <c r="A18" s="525">
        <v>16</v>
      </c>
      <c r="B18" s="407" t="s">
        <v>484</v>
      </c>
      <c r="C18" s="415" t="s">
        <v>534</v>
      </c>
      <c r="D18" s="416"/>
      <c r="E18" s="434">
        <v>0</v>
      </c>
      <c r="F18" s="70">
        <f t="shared" si="1"/>
        <v>0</v>
      </c>
      <c r="G18" s="528">
        <f t="shared" si="2"/>
        <v>0</v>
      </c>
      <c r="H18">
        <f t="shared" si="0"/>
        <v>0</v>
      </c>
      <c r="I18" s="597">
        <f>+G18-H18</f>
        <v>0</v>
      </c>
    </row>
    <row r="19" spans="1:9" ht="26.25">
      <c r="A19" s="525">
        <v>17</v>
      </c>
      <c r="B19" s="535" t="s">
        <v>754</v>
      </c>
      <c r="C19" s="415" t="s">
        <v>534</v>
      </c>
      <c r="D19" s="416"/>
      <c r="E19" s="435">
        <v>0</v>
      </c>
      <c r="F19" s="70">
        <f t="shared" si="1"/>
        <v>0</v>
      </c>
      <c r="G19" s="528">
        <f t="shared" si="2"/>
        <v>0</v>
      </c>
      <c r="H19">
        <f t="shared" si="0"/>
        <v>0</v>
      </c>
      <c r="I19" s="597">
        <f>+G19-H19</f>
        <v>0</v>
      </c>
    </row>
    <row r="20" spans="1:9" ht="26.25">
      <c r="A20" s="525">
        <v>18</v>
      </c>
      <c r="B20" s="288" t="s">
        <v>414</v>
      </c>
      <c r="C20" s="415" t="s">
        <v>534</v>
      </c>
      <c r="D20" s="416"/>
      <c r="E20" s="442">
        <v>3500</v>
      </c>
      <c r="F20" s="70"/>
      <c r="G20" s="528">
        <f t="shared" si="2"/>
        <v>3500</v>
      </c>
      <c r="H20">
        <f t="shared" si="0"/>
        <v>2800</v>
      </c>
      <c r="I20" s="597">
        <v>3000</v>
      </c>
    </row>
    <row r="21" spans="1:9" ht="61.5" customHeight="1">
      <c r="A21" s="525">
        <v>19</v>
      </c>
      <c r="B21" s="134" t="s">
        <v>485</v>
      </c>
      <c r="C21" s="415" t="s">
        <v>534</v>
      </c>
      <c r="D21" s="416"/>
      <c r="E21" s="442">
        <v>2500</v>
      </c>
      <c r="F21" s="70"/>
      <c r="G21" s="528">
        <f t="shared" si="2"/>
        <v>2500</v>
      </c>
      <c r="H21">
        <f t="shared" si="0"/>
        <v>2000</v>
      </c>
      <c r="I21" s="597">
        <v>2500</v>
      </c>
    </row>
    <row r="22" spans="1:9" ht="46.5">
      <c r="A22" s="525">
        <v>20</v>
      </c>
      <c r="B22" s="294" t="s">
        <v>555</v>
      </c>
      <c r="C22" s="415" t="s">
        <v>534</v>
      </c>
      <c r="D22" s="416"/>
      <c r="E22" s="442">
        <v>35000</v>
      </c>
      <c r="F22" s="70">
        <f t="shared" si="1"/>
        <v>8750</v>
      </c>
      <c r="G22" s="536">
        <v>35000</v>
      </c>
      <c r="H22">
        <f t="shared" si="0"/>
        <v>28000</v>
      </c>
      <c r="I22" s="617">
        <v>35000</v>
      </c>
    </row>
    <row r="23" spans="1:9" ht="32.25" customHeight="1">
      <c r="A23" s="525">
        <v>21</v>
      </c>
      <c r="B23" s="294" t="s">
        <v>556</v>
      </c>
      <c r="C23" s="415" t="s">
        <v>534</v>
      </c>
      <c r="D23" s="416"/>
      <c r="E23" s="442">
        <v>1600</v>
      </c>
      <c r="F23" s="70"/>
      <c r="G23" s="528">
        <v>2000</v>
      </c>
      <c r="H23">
        <f t="shared" si="0"/>
        <v>1600</v>
      </c>
      <c r="I23" s="597">
        <v>2000</v>
      </c>
    </row>
    <row r="24" spans="1:9" ht="32.25" customHeight="1">
      <c r="A24" s="525">
        <v>22</v>
      </c>
      <c r="B24" s="595" t="s">
        <v>557</v>
      </c>
      <c r="C24" s="415" t="s">
        <v>534</v>
      </c>
      <c r="D24" s="416"/>
      <c r="E24" s="442">
        <v>0</v>
      </c>
      <c r="F24" s="70">
        <f t="shared" si="1"/>
        <v>0</v>
      </c>
      <c r="G24" s="528">
        <f aca="true" t="shared" si="3" ref="G24:G53">E24-F24</f>
        <v>0</v>
      </c>
      <c r="H24">
        <f t="shared" si="0"/>
        <v>0</v>
      </c>
      <c r="I24" s="597">
        <f>+G24-H24</f>
        <v>0</v>
      </c>
    </row>
    <row r="25" spans="1:9" ht="26.25">
      <c r="A25" s="525">
        <v>23</v>
      </c>
      <c r="B25" s="83" t="s">
        <v>415</v>
      </c>
      <c r="C25" s="124" t="s">
        <v>534</v>
      </c>
      <c r="D25" s="125"/>
      <c r="E25" s="435">
        <v>20000</v>
      </c>
      <c r="F25" s="70">
        <f t="shared" si="1"/>
        <v>5000</v>
      </c>
      <c r="G25" s="528">
        <f t="shared" si="3"/>
        <v>15000</v>
      </c>
      <c r="H25">
        <f t="shared" si="0"/>
        <v>12000</v>
      </c>
      <c r="I25" s="597">
        <f>+G25-H25</f>
        <v>3000</v>
      </c>
    </row>
    <row r="26" spans="1:9" ht="26.25">
      <c r="A26" s="525">
        <v>24</v>
      </c>
      <c r="B26" s="83" t="s">
        <v>416</v>
      </c>
      <c r="C26" s="124" t="s">
        <v>534</v>
      </c>
      <c r="D26" s="125"/>
      <c r="E26" s="435">
        <v>14000</v>
      </c>
      <c r="F26" s="70">
        <f t="shared" si="1"/>
        <v>3500</v>
      </c>
      <c r="G26" s="528">
        <v>10000</v>
      </c>
      <c r="H26">
        <f t="shared" si="0"/>
        <v>8000</v>
      </c>
      <c r="I26" s="597">
        <v>3500</v>
      </c>
    </row>
    <row r="27" spans="1:9" ht="26.25">
      <c r="A27" s="525">
        <v>25</v>
      </c>
      <c r="B27" s="83" t="s">
        <v>417</v>
      </c>
      <c r="C27" s="124" t="s">
        <v>534</v>
      </c>
      <c r="D27" s="125"/>
      <c r="E27" s="435">
        <v>0</v>
      </c>
      <c r="F27" s="70">
        <f t="shared" si="1"/>
        <v>0</v>
      </c>
      <c r="G27" s="528">
        <f t="shared" si="3"/>
        <v>0</v>
      </c>
      <c r="H27">
        <f t="shared" si="0"/>
        <v>0</v>
      </c>
      <c r="I27" s="597">
        <f>+G27-H27</f>
        <v>0</v>
      </c>
    </row>
    <row r="28" spans="1:9" ht="26.25">
      <c r="A28" s="525">
        <v>26</v>
      </c>
      <c r="B28" s="83" t="s">
        <v>418</v>
      </c>
      <c r="C28" s="124" t="s">
        <v>534</v>
      </c>
      <c r="D28" s="125"/>
      <c r="E28" s="435">
        <v>500</v>
      </c>
      <c r="F28" s="70"/>
      <c r="G28" s="528">
        <v>1000</v>
      </c>
      <c r="H28">
        <f t="shared" si="0"/>
        <v>800</v>
      </c>
      <c r="I28" s="597">
        <v>1000</v>
      </c>
    </row>
    <row r="29" spans="1:9" ht="26.25">
      <c r="A29" s="525">
        <v>27</v>
      </c>
      <c r="B29" s="83" t="s">
        <v>420</v>
      </c>
      <c r="C29" s="124" t="s">
        <v>534</v>
      </c>
      <c r="D29" s="125"/>
      <c r="E29" s="435">
        <v>2500</v>
      </c>
      <c r="F29" s="70"/>
      <c r="G29" s="528">
        <f t="shared" si="3"/>
        <v>2500</v>
      </c>
      <c r="H29">
        <f t="shared" si="0"/>
        <v>2000</v>
      </c>
      <c r="I29" s="597">
        <v>2500</v>
      </c>
    </row>
    <row r="30" spans="1:9" ht="26.25">
      <c r="A30" s="525">
        <v>28</v>
      </c>
      <c r="B30" s="77" t="s">
        <v>422</v>
      </c>
      <c r="C30" s="124" t="s">
        <v>534</v>
      </c>
      <c r="D30" s="125"/>
      <c r="E30" s="435">
        <v>1500</v>
      </c>
      <c r="F30" s="70"/>
      <c r="G30" s="528">
        <v>2000</v>
      </c>
      <c r="H30">
        <f t="shared" si="0"/>
        <v>1600</v>
      </c>
      <c r="I30" s="597">
        <v>2000</v>
      </c>
    </row>
    <row r="31" spans="1:9" ht="26.25">
      <c r="A31" s="525">
        <v>29</v>
      </c>
      <c r="B31" s="366" t="s">
        <v>531</v>
      </c>
      <c r="C31" s="124" t="s">
        <v>534</v>
      </c>
      <c r="D31" s="125"/>
      <c r="E31" s="442">
        <v>7000</v>
      </c>
      <c r="F31" s="70">
        <f t="shared" si="1"/>
        <v>1750</v>
      </c>
      <c r="G31" s="528">
        <v>5000</v>
      </c>
      <c r="H31">
        <f t="shared" si="0"/>
        <v>4000</v>
      </c>
      <c r="I31" s="597">
        <v>3000</v>
      </c>
    </row>
    <row r="32" spans="1:9" ht="26.25">
      <c r="A32" s="525">
        <v>30</v>
      </c>
      <c r="B32" s="537" t="s">
        <v>463</v>
      </c>
      <c r="C32" s="124" t="s">
        <v>534</v>
      </c>
      <c r="D32" s="125"/>
      <c r="E32" s="435">
        <v>25000</v>
      </c>
      <c r="F32" s="70">
        <f t="shared" si="1"/>
        <v>6250</v>
      </c>
      <c r="G32" s="528">
        <v>20000</v>
      </c>
      <c r="H32">
        <f t="shared" si="0"/>
        <v>16000</v>
      </c>
      <c r="I32" s="597">
        <v>5000</v>
      </c>
    </row>
    <row r="33" spans="1:9" ht="26.25">
      <c r="A33" s="525">
        <v>31</v>
      </c>
      <c r="B33" s="294" t="s">
        <v>486</v>
      </c>
      <c r="C33" s="124" t="s">
        <v>353</v>
      </c>
      <c r="D33" s="125" t="s">
        <v>354</v>
      </c>
      <c r="E33" s="435">
        <v>1500</v>
      </c>
      <c r="F33" s="70"/>
      <c r="G33" s="528">
        <f t="shared" si="3"/>
        <v>1500</v>
      </c>
      <c r="H33">
        <f t="shared" si="0"/>
        <v>1200</v>
      </c>
      <c r="I33" s="597">
        <v>1500</v>
      </c>
    </row>
    <row r="34" spans="1:9" ht="26.25">
      <c r="A34" s="525">
        <v>32</v>
      </c>
      <c r="B34" s="83" t="s">
        <v>419</v>
      </c>
      <c r="C34" s="124" t="s">
        <v>353</v>
      </c>
      <c r="D34" s="125" t="s">
        <v>354</v>
      </c>
      <c r="E34" s="435">
        <v>5000</v>
      </c>
      <c r="F34" s="70">
        <f t="shared" si="1"/>
        <v>1250</v>
      </c>
      <c r="G34" s="528">
        <v>7000</v>
      </c>
      <c r="H34">
        <f t="shared" si="0"/>
        <v>5600</v>
      </c>
      <c r="I34" s="597">
        <v>4500</v>
      </c>
    </row>
    <row r="35" spans="1:9" ht="26.25">
      <c r="A35" s="525">
        <v>33</v>
      </c>
      <c r="B35" s="83" t="s">
        <v>423</v>
      </c>
      <c r="C35" s="124" t="s">
        <v>633</v>
      </c>
      <c r="D35" s="125"/>
      <c r="E35" s="538">
        <v>1500</v>
      </c>
      <c r="F35" s="70"/>
      <c r="G35" s="528">
        <v>3000</v>
      </c>
      <c r="H35">
        <f t="shared" si="0"/>
        <v>2400</v>
      </c>
      <c r="I35" s="597">
        <v>3000</v>
      </c>
    </row>
    <row r="36" spans="1:9" ht="32.25" customHeight="1">
      <c r="A36" s="525">
        <v>34</v>
      </c>
      <c r="B36" s="303" t="s">
        <v>558</v>
      </c>
      <c r="C36" s="124" t="s">
        <v>534</v>
      </c>
      <c r="D36" s="125"/>
      <c r="E36" s="325">
        <v>0</v>
      </c>
      <c r="F36" s="70">
        <f t="shared" si="1"/>
        <v>0</v>
      </c>
      <c r="G36" s="528">
        <f t="shared" si="3"/>
        <v>0</v>
      </c>
      <c r="H36">
        <f aca="true" t="shared" si="4" ref="H36:H67">+G36*80/100</f>
        <v>0</v>
      </c>
      <c r="I36" s="597">
        <f aca="true" t="shared" si="5" ref="I36:I44">+G36-H36</f>
        <v>0</v>
      </c>
    </row>
    <row r="37" spans="1:9" ht="32.25" customHeight="1">
      <c r="A37" s="525">
        <v>35</v>
      </c>
      <c r="B37" s="293" t="s">
        <v>487</v>
      </c>
      <c r="C37" s="415" t="s">
        <v>534</v>
      </c>
      <c r="D37" s="416"/>
      <c r="E37" s="276">
        <v>0</v>
      </c>
      <c r="F37" s="70">
        <f t="shared" si="1"/>
        <v>0</v>
      </c>
      <c r="G37" s="528">
        <f t="shared" si="3"/>
        <v>0</v>
      </c>
      <c r="H37">
        <f t="shared" si="4"/>
        <v>0</v>
      </c>
      <c r="I37" s="597">
        <f t="shared" si="5"/>
        <v>0</v>
      </c>
    </row>
    <row r="38" spans="1:9" ht="26.25">
      <c r="A38" s="525">
        <v>36</v>
      </c>
      <c r="B38" s="293" t="s">
        <v>488</v>
      </c>
      <c r="C38" s="415" t="s">
        <v>534</v>
      </c>
      <c r="D38" s="125"/>
      <c r="E38" s="276">
        <v>0</v>
      </c>
      <c r="F38" s="70">
        <f t="shared" si="1"/>
        <v>0</v>
      </c>
      <c r="G38" s="528">
        <f t="shared" si="3"/>
        <v>0</v>
      </c>
      <c r="H38">
        <f t="shared" si="4"/>
        <v>0</v>
      </c>
      <c r="I38" s="597">
        <f t="shared" si="5"/>
        <v>0</v>
      </c>
    </row>
    <row r="39" spans="1:9" ht="26.25">
      <c r="A39" s="525">
        <v>37</v>
      </c>
      <c r="B39" s="293" t="s">
        <v>489</v>
      </c>
      <c r="C39" s="415" t="s">
        <v>534</v>
      </c>
      <c r="D39" s="125"/>
      <c r="E39" s="435">
        <v>0</v>
      </c>
      <c r="F39" s="70">
        <f t="shared" si="1"/>
        <v>0</v>
      </c>
      <c r="G39" s="528">
        <f t="shared" si="3"/>
        <v>0</v>
      </c>
      <c r="H39">
        <f t="shared" si="4"/>
        <v>0</v>
      </c>
      <c r="I39" s="597">
        <f t="shared" si="5"/>
        <v>0</v>
      </c>
    </row>
    <row r="40" spans="1:9" ht="26.25">
      <c r="A40" s="525">
        <v>38</v>
      </c>
      <c r="B40" s="293" t="s">
        <v>559</v>
      </c>
      <c r="C40" s="415" t="s">
        <v>534</v>
      </c>
      <c r="D40" s="125"/>
      <c r="E40" s="435">
        <v>0</v>
      </c>
      <c r="F40" s="70">
        <f t="shared" si="1"/>
        <v>0</v>
      </c>
      <c r="G40" s="528">
        <f t="shared" si="3"/>
        <v>0</v>
      </c>
      <c r="H40">
        <f t="shared" si="4"/>
        <v>0</v>
      </c>
      <c r="I40" s="597">
        <f t="shared" si="5"/>
        <v>0</v>
      </c>
    </row>
    <row r="41" spans="1:9" ht="39.75" customHeight="1">
      <c r="A41" s="525">
        <v>39</v>
      </c>
      <c r="B41" s="367" t="s">
        <v>560</v>
      </c>
      <c r="C41" s="415" t="s">
        <v>534</v>
      </c>
      <c r="D41" s="416"/>
      <c r="E41" s="442"/>
      <c r="F41" s="70">
        <f t="shared" si="1"/>
        <v>0</v>
      </c>
      <c r="G41" s="528">
        <f t="shared" si="3"/>
        <v>0</v>
      </c>
      <c r="H41">
        <f t="shared" si="4"/>
        <v>0</v>
      </c>
      <c r="I41" s="597">
        <f t="shared" si="5"/>
        <v>0</v>
      </c>
    </row>
    <row r="42" spans="1:9" ht="47.25" customHeight="1">
      <c r="A42" s="525">
        <v>40</v>
      </c>
      <c r="B42" s="367" t="s">
        <v>561</v>
      </c>
      <c r="C42" s="415" t="s">
        <v>534</v>
      </c>
      <c r="D42" s="416"/>
      <c r="E42" s="442">
        <v>0</v>
      </c>
      <c r="F42" s="70">
        <f t="shared" si="1"/>
        <v>0</v>
      </c>
      <c r="G42" s="528">
        <f t="shared" si="3"/>
        <v>0</v>
      </c>
      <c r="H42">
        <f t="shared" si="4"/>
        <v>0</v>
      </c>
      <c r="I42" s="597">
        <f t="shared" si="5"/>
        <v>0</v>
      </c>
    </row>
    <row r="43" spans="1:9" ht="26.25">
      <c r="A43" s="525">
        <v>41</v>
      </c>
      <c r="B43" s="86" t="s">
        <v>636</v>
      </c>
      <c r="C43" s="539"/>
      <c r="D43" s="540"/>
      <c r="E43" s="527"/>
      <c r="F43" s="70">
        <f t="shared" si="1"/>
        <v>0</v>
      </c>
      <c r="G43" s="528">
        <f t="shared" si="3"/>
        <v>0</v>
      </c>
      <c r="H43">
        <f t="shared" si="4"/>
        <v>0</v>
      </c>
      <c r="I43" s="597">
        <f t="shared" si="5"/>
        <v>0</v>
      </c>
    </row>
    <row r="44" spans="1:9" ht="26.25">
      <c r="A44" s="541"/>
      <c r="B44" s="542" t="s">
        <v>425</v>
      </c>
      <c r="C44" s="543" t="s">
        <v>472</v>
      </c>
      <c r="D44" s="544" t="s">
        <v>471</v>
      </c>
      <c r="E44" s="545">
        <v>15000</v>
      </c>
      <c r="F44" s="70">
        <f t="shared" si="1"/>
        <v>3750</v>
      </c>
      <c r="G44" s="528">
        <v>30000</v>
      </c>
      <c r="H44">
        <f t="shared" si="4"/>
        <v>24000</v>
      </c>
      <c r="I44" s="597">
        <f t="shared" si="5"/>
        <v>6000</v>
      </c>
    </row>
    <row r="45" spans="1:9" ht="26.25">
      <c r="A45" s="541"/>
      <c r="B45" s="91" t="s">
        <v>426</v>
      </c>
      <c r="C45" s="546" t="s">
        <v>634</v>
      </c>
      <c r="D45" s="547" t="s">
        <v>339</v>
      </c>
      <c r="E45" s="548">
        <v>10000</v>
      </c>
      <c r="F45" s="70">
        <f t="shared" si="1"/>
        <v>2500</v>
      </c>
      <c r="G45" s="528">
        <v>15000</v>
      </c>
      <c r="H45">
        <f t="shared" si="4"/>
        <v>12000</v>
      </c>
      <c r="I45" s="597">
        <f>+G45-H45</f>
        <v>3000</v>
      </c>
    </row>
    <row r="46" spans="1:9" ht="26.25">
      <c r="A46" s="541"/>
      <c r="B46" s="91" t="s">
        <v>427</v>
      </c>
      <c r="C46" s="546" t="s">
        <v>341</v>
      </c>
      <c r="D46" s="547" t="s">
        <v>342</v>
      </c>
      <c r="E46" s="548">
        <v>3000</v>
      </c>
      <c r="F46" s="70"/>
      <c r="G46" s="528">
        <f t="shared" si="3"/>
        <v>3000</v>
      </c>
      <c r="H46">
        <f t="shared" si="4"/>
        <v>2400</v>
      </c>
      <c r="I46" s="597">
        <v>3000</v>
      </c>
    </row>
    <row r="47" spans="1:9" ht="26.25">
      <c r="A47" s="541"/>
      <c r="B47" s="91" t="s">
        <v>428</v>
      </c>
      <c r="C47" s="546" t="s">
        <v>468</v>
      </c>
      <c r="D47" s="547" t="s">
        <v>469</v>
      </c>
      <c r="E47" s="548">
        <v>12000</v>
      </c>
      <c r="F47" s="70">
        <f t="shared" si="1"/>
        <v>3000</v>
      </c>
      <c r="G47" s="528">
        <v>30000</v>
      </c>
      <c r="H47">
        <f t="shared" si="4"/>
        <v>24000</v>
      </c>
      <c r="I47" s="597">
        <f>+G47-H47</f>
        <v>6000</v>
      </c>
    </row>
    <row r="48" spans="1:9" ht="26.25">
      <c r="A48" s="541"/>
      <c r="B48" s="91" t="s">
        <v>429</v>
      </c>
      <c r="C48" s="546" t="s">
        <v>336</v>
      </c>
      <c r="D48" s="547" t="s">
        <v>337</v>
      </c>
      <c r="E48" s="548">
        <v>5000</v>
      </c>
      <c r="F48" s="70">
        <f t="shared" si="1"/>
        <v>1250</v>
      </c>
      <c r="G48" s="528">
        <v>20000</v>
      </c>
      <c r="H48">
        <f t="shared" si="4"/>
        <v>16000</v>
      </c>
      <c r="I48" s="597">
        <v>5000</v>
      </c>
    </row>
    <row r="49" spans="1:9" ht="26.25">
      <c r="A49" s="541"/>
      <c r="B49" s="91" t="s">
        <v>430</v>
      </c>
      <c r="C49" s="546" t="s">
        <v>434</v>
      </c>
      <c r="D49" s="547" t="s">
        <v>435</v>
      </c>
      <c r="E49" s="548">
        <v>5000</v>
      </c>
      <c r="F49" s="70">
        <f t="shared" si="1"/>
        <v>1250</v>
      </c>
      <c r="G49" s="528">
        <v>20000</v>
      </c>
      <c r="H49">
        <f t="shared" si="4"/>
        <v>16000</v>
      </c>
      <c r="I49" s="597">
        <v>5000</v>
      </c>
    </row>
    <row r="50" spans="1:9" ht="26.25">
      <c r="A50" s="541"/>
      <c r="B50" s="91" t="s">
        <v>431</v>
      </c>
      <c r="C50" s="546" t="s">
        <v>490</v>
      </c>
      <c r="D50" s="547" t="s">
        <v>470</v>
      </c>
      <c r="E50" s="548">
        <v>3000</v>
      </c>
      <c r="F50" s="70"/>
      <c r="G50" s="528">
        <f t="shared" si="3"/>
        <v>3000</v>
      </c>
      <c r="H50">
        <f t="shared" si="4"/>
        <v>2400</v>
      </c>
      <c r="I50" s="597">
        <v>3000</v>
      </c>
    </row>
    <row r="51" spans="1:9" ht="26.25">
      <c r="A51" s="541"/>
      <c r="B51" s="91" t="s">
        <v>432</v>
      </c>
      <c r="C51" s="546" t="s">
        <v>369</v>
      </c>
      <c r="D51" s="547" t="s">
        <v>370</v>
      </c>
      <c r="E51" s="548">
        <v>4000</v>
      </c>
      <c r="F51" s="70">
        <f t="shared" si="1"/>
        <v>1000</v>
      </c>
      <c r="G51" s="528">
        <f t="shared" si="3"/>
        <v>3000</v>
      </c>
      <c r="H51">
        <f t="shared" si="4"/>
        <v>2400</v>
      </c>
      <c r="I51" s="597">
        <v>3000</v>
      </c>
    </row>
    <row r="52" spans="1:9" ht="26.25">
      <c r="A52" s="541"/>
      <c r="B52" s="91" t="s">
        <v>746</v>
      </c>
      <c r="C52" s="546" t="s">
        <v>756</v>
      </c>
      <c r="D52" s="547" t="s">
        <v>437</v>
      </c>
      <c r="E52" s="548">
        <v>3000</v>
      </c>
      <c r="F52" s="70"/>
      <c r="G52" s="528">
        <v>5000</v>
      </c>
      <c r="H52">
        <f t="shared" si="4"/>
        <v>4000</v>
      </c>
      <c r="I52" s="597">
        <v>3000</v>
      </c>
    </row>
    <row r="53" spans="1:9" ht="26.25">
      <c r="A53" s="541"/>
      <c r="B53" s="300" t="s">
        <v>562</v>
      </c>
      <c r="C53" s="549" t="s">
        <v>372</v>
      </c>
      <c r="D53" s="550" t="s">
        <v>373</v>
      </c>
      <c r="E53" s="551">
        <v>3000</v>
      </c>
      <c r="F53" s="70"/>
      <c r="G53" s="528">
        <f t="shared" si="3"/>
        <v>3000</v>
      </c>
      <c r="H53">
        <f t="shared" si="4"/>
        <v>2400</v>
      </c>
      <c r="I53" s="597">
        <v>3000</v>
      </c>
    </row>
    <row r="54" spans="1:9" ht="42">
      <c r="A54" s="552">
        <v>42</v>
      </c>
      <c r="B54" s="288" t="s">
        <v>762</v>
      </c>
      <c r="C54" s="553" t="s">
        <v>472</v>
      </c>
      <c r="D54" s="554" t="s">
        <v>471</v>
      </c>
      <c r="E54" s="301">
        <v>5000</v>
      </c>
      <c r="F54" s="70">
        <f t="shared" si="1"/>
        <v>1250</v>
      </c>
      <c r="G54" s="528">
        <v>5000</v>
      </c>
      <c r="H54">
        <f t="shared" si="4"/>
        <v>4000</v>
      </c>
      <c r="I54" s="597">
        <v>3000</v>
      </c>
    </row>
    <row r="55" spans="1:9" ht="42">
      <c r="A55" s="552">
        <v>43</v>
      </c>
      <c r="B55" s="288" t="s">
        <v>763</v>
      </c>
      <c r="C55" s="553" t="s">
        <v>472</v>
      </c>
      <c r="D55" s="554" t="s">
        <v>471</v>
      </c>
      <c r="E55" s="301">
        <v>33000</v>
      </c>
      <c r="F55" s="70">
        <f t="shared" si="1"/>
        <v>8250</v>
      </c>
      <c r="G55" s="528">
        <v>20000</v>
      </c>
      <c r="H55">
        <f t="shared" si="4"/>
        <v>16000</v>
      </c>
      <c r="I55" s="597">
        <v>5000</v>
      </c>
    </row>
    <row r="56" spans="1:9" ht="42">
      <c r="A56" s="552">
        <v>44</v>
      </c>
      <c r="B56" s="288" t="s">
        <v>628</v>
      </c>
      <c r="C56" s="553" t="s">
        <v>472</v>
      </c>
      <c r="D56" s="554" t="s">
        <v>471</v>
      </c>
      <c r="E56" s="301">
        <v>0</v>
      </c>
      <c r="F56" s="70">
        <f t="shared" si="1"/>
        <v>0</v>
      </c>
      <c r="G56" s="528">
        <v>25000</v>
      </c>
      <c r="H56">
        <f t="shared" si="4"/>
        <v>20000</v>
      </c>
      <c r="I56" s="597">
        <v>5000</v>
      </c>
    </row>
    <row r="57" spans="1:9" ht="42">
      <c r="A57" s="552">
        <v>45</v>
      </c>
      <c r="B57" s="288" t="s">
        <v>491</v>
      </c>
      <c r="C57" s="553" t="s">
        <v>472</v>
      </c>
      <c r="D57" s="554" t="s">
        <v>471</v>
      </c>
      <c r="E57" s="301">
        <v>0</v>
      </c>
      <c r="F57" s="70">
        <f t="shared" si="1"/>
        <v>0</v>
      </c>
      <c r="G57" s="528">
        <v>15000</v>
      </c>
      <c r="H57">
        <f t="shared" si="4"/>
        <v>12000</v>
      </c>
      <c r="I57" s="597">
        <f>+G57-H57</f>
        <v>3000</v>
      </c>
    </row>
    <row r="58" spans="1:9" ht="26.25">
      <c r="A58" s="552">
        <v>46</v>
      </c>
      <c r="B58" s="288" t="s">
        <v>492</v>
      </c>
      <c r="C58" s="553" t="s">
        <v>472</v>
      </c>
      <c r="D58" s="554" t="s">
        <v>471</v>
      </c>
      <c r="E58" s="301">
        <v>1500</v>
      </c>
      <c r="F58" s="70"/>
      <c r="G58" s="528">
        <f>E58-F58</f>
        <v>1500</v>
      </c>
      <c r="H58">
        <f t="shared" si="4"/>
        <v>1200</v>
      </c>
      <c r="I58" s="597">
        <v>1500</v>
      </c>
    </row>
    <row r="59" spans="1:9" ht="26.25">
      <c r="A59" s="552">
        <v>47</v>
      </c>
      <c r="B59" s="288" t="s">
        <v>493</v>
      </c>
      <c r="C59" s="553" t="s">
        <v>472</v>
      </c>
      <c r="D59" s="554" t="s">
        <v>471</v>
      </c>
      <c r="E59" s="301">
        <v>0</v>
      </c>
      <c r="F59" s="70">
        <f t="shared" si="1"/>
        <v>0</v>
      </c>
      <c r="G59" s="528">
        <f>E59-F59</f>
        <v>0</v>
      </c>
      <c r="H59">
        <f t="shared" si="4"/>
        <v>0</v>
      </c>
      <c r="I59" s="597">
        <f>+G59-H59</f>
        <v>0</v>
      </c>
    </row>
    <row r="60" spans="1:9" ht="42">
      <c r="A60" s="552">
        <v>48</v>
      </c>
      <c r="B60" s="288" t="s">
        <v>563</v>
      </c>
      <c r="C60" s="553" t="s">
        <v>472</v>
      </c>
      <c r="D60" s="554" t="s">
        <v>471</v>
      </c>
      <c r="E60" s="305">
        <v>0</v>
      </c>
      <c r="F60" s="70">
        <f t="shared" si="1"/>
        <v>0</v>
      </c>
      <c r="G60" s="528">
        <v>60000</v>
      </c>
      <c r="H60">
        <f t="shared" si="4"/>
        <v>48000</v>
      </c>
      <c r="I60" s="597">
        <v>15000</v>
      </c>
    </row>
    <row r="61" spans="1:9" ht="42">
      <c r="A61" s="552">
        <v>49</v>
      </c>
      <c r="B61" s="288" t="s">
        <v>564</v>
      </c>
      <c r="C61" s="553" t="s">
        <v>472</v>
      </c>
      <c r="D61" s="554" t="s">
        <v>471</v>
      </c>
      <c r="E61" s="307">
        <v>5000</v>
      </c>
      <c r="F61" s="588">
        <f t="shared" si="1"/>
        <v>1250</v>
      </c>
      <c r="G61" s="528">
        <v>5000</v>
      </c>
      <c r="H61">
        <f t="shared" si="4"/>
        <v>4000</v>
      </c>
      <c r="I61" s="597">
        <v>3500</v>
      </c>
    </row>
    <row r="62" spans="1:9" ht="46.5">
      <c r="A62" s="552">
        <v>50</v>
      </c>
      <c r="B62" s="585" t="s">
        <v>726</v>
      </c>
      <c r="C62" s="121" t="s">
        <v>468</v>
      </c>
      <c r="D62" s="122" t="s">
        <v>469</v>
      </c>
      <c r="E62" s="586">
        <v>0</v>
      </c>
      <c r="F62" s="70">
        <f t="shared" si="1"/>
        <v>0</v>
      </c>
      <c r="G62" s="587">
        <v>500000</v>
      </c>
      <c r="H62">
        <f t="shared" si="4"/>
        <v>400000</v>
      </c>
      <c r="I62" s="597">
        <v>80000</v>
      </c>
    </row>
    <row r="63" spans="1:9" ht="40.5" customHeight="1">
      <c r="A63" s="552">
        <v>51</v>
      </c>
      <c r="B63" s="555" t="s">
        <v>495</v>
      </c>
      <c r="C63" s="553" t="s">
        <v>468</v>
      </c>
      <c r="D63" s="554" t="s">
        <v>469</v>
      </c>
      <c r="E63" s="307">
        <v>1000</v>
      </c>
      <c r="F63" s="70"/>
      <c r="G63" s="528">
        <f>E63-F63</f>
        <v>1000</v>
      </c>
      <c r="H63">
        <f t="shared" si="4"/>
        <v>800</v>
      </c>
      <c r="I63" s="597">
        <v>1000</v>
      </c>
    </row>
    <row r="64" spans="1:9" ht="26.25">
      <c r="A64" s="552">
        <v>52</v>
      </c>
      <c r="B64" s="555" t="s">
        <v>728</v>
      </c>
      <c r="C64" s="121" t="s">
        <v>468</v>
      </c>
      <c r="D64" s="122" t="s">
        <v>469</v>
      </c>
      <c r="E64" s="307">
        <v>0</v>
      </c>
      <c r="F64" s="70">
        <f t="shared" si="1"/>
        <v>0</v>
      </c>
      <c r="G64" s="528">
        <v>5000</v>
      </c>
      <c r="H64">
        <f t="shared" si="4"/>
        <v>4000</v>
      </c>
      <c r="I64" s="597">
        <v>3000</v>
      </c>
    </row>
    <row r="65" spans="1:9" ht="26.25">
      <c r="A65" s="552">
        <v>53</v>
      </c>
      <c r="B65" s="555" t="s">
        <v>727</v>
      </c>
      <c r="C65" s="121" t="s">
        <v>468</v>
      </c>
      <c r="D65" s="122" t="s">
        <v>469</v>
      </c>
      <c r="E65" s="307">
        <v>5000</v>
      </c>
      <c r="F65" s="70">
        <f t="shared" si="1"/>
        <v>1250</v>
      </c>
      <c r="G65" s="528">
        <v>9000</v>
      </c>
      <c r="H65">
        <f t="shared" si="4"/>
        <v>7200</v>
      </c>
      <c r="I65" s="597">
        <v>3000</v>
      </c>
    </row>
    <row r="66" spans="1:9" ht="26.25">
      <c r="A66" s="552">
        <v>54</v>
      </c>
      <c r="B66" s="304" t="s">
        <v>316</v>
      </c>
      <c r="C66" s="121" t="s">
        <v>468</v>
      </c>
      <c r="D66" s="122" t="s">
        <v>469</v>
      </c>
      <c r="E66" s="307">
        <v>5000</v>
      </c>
      <c r="F66" s="70">
        <f t="shared" si="1"/>
        <v>1250</v>
      </c>
      <c r="G66" s="528">
        <v>25000</v>
      </c>
      <c r="H66">
        <f t="shared" si="4"/>
        <v>20000</v>
      </c>
      <c r="I66" s="597">
        <f>+G66-H66</f>
        <v>5000</v>
      </c>
    </row>
    <row r="67" spans="1:9" ht="26.25">
      <c r="A67" s="552">
        <v>55</v>
      </c>
      <c r="B67" s="304" t="s">
        <v>729</v>
      </c>
      <c r="C67" s="121" t="s">
        <v>468</v>
      </c>
      <c r="D67" s="122" t="s">
        <v>469</v>
      </c>
      <c r="E67" s="308">
        <v>5000</v>
      </c>
      <c r="F67" s="70">
        <f t="shared" si="1"/>
        <v>1250</v>
      </c>
      <c r="G67" s="528">
        <v>25000</v>
      </c>
      <c r="H67">
        <f t="shared" si="4"/>
        <v>20000</v>
      </c>
      <c r="I67" s="597">
        <f>+G67-H67</f>
        <v>5000</v>
      </c>
    </row>
    <row r="68" spans="1:9" ht="26.25">
      <c r="A68" s="552">
        <v>56</v>
      </c>
      <c r="B68" s="304" t="s">
        <v>730</v>
      </c>
      <c r="C68" s="121" t="s">
        <v>468</v>
      </c>
      <c r="D68" s="122" t="s">
        <v>469</v>
      </c>
      <c r="E68" s="435">
        <v>0</v>
      </c>
      <c r="F68" s="70">
        <f t="shared" si="1"/>
        <v>0</v>
      </c>
      <c r="G68" s="528">
        <v>5000</v>
      </c>
      <c r="H68">
        <f aca="true" t="shared" si="6" ref="H68:H96">+G68*80/100</f>
        <v>4000</v>
      </c>
      <c r="I68" s="597">
        <v>3000</v>
      </c>
    </row>
    <row r="69" spans="1:9" ht="26.25">
      <c r="A69" s="552">
        <v>57</v>
      </c>
      <c r="B69" s="311" t="s">
        <v>733</v>
      </c>
      <c r="C69" s="124" t="s">
        <v>443</v>
      </c>
      <c r="D69" s="125" t="s">
        <v>435</v>
      </c>
      <c r="E69" s="302">
        <v>0</v>
      </c>
      <c r="F69" s="70">
        <f aca="true" t="shared" si="7" ref="F69:F118">E69*25/100</f>
        <v>0</v>
      </c>
      <c r="G69" s="528">
        <v>130000</v>
      </c>
      <c r="H69">
        <f t="shared" si="6"/>
        <v>104000</v>
      </c>
      <c r="I69" s="597">
        <f>+G69-H69</f>
        <v>26000</v>
      </c>
    </row>
    <row r="70" spans="1:9" ht="26.25">
      <c r="A70" s="552">
        <v>58</v>
      </c>
      <c r="B70" s="311" t="s">
        <v>734</v>
      </c>
      <c r="C70" s="124" t="s">
        <v>443</v>
      </c>
      <c r="D70" s="125" t="s">
        <v>435</v>
      </c>
      <c r="E70" s="302">
        <v>0</v>
      </c>
      <c r="F70" s="70">
        <f t="shared" si="7"/>
        <v>0</v>
      </c>
      <c r="G70" s="528">
        <v>150000</v>
      </c>
      <c r="H70">
        <f t="shared" si="6"/>
        <v>120000</v>
      </c>
      <c r="I70" s="597">
        <f>+G70-H70</f>
        <v>30000</v>
      </c>
    </row>
    <row r="71" spans="1:9" ht="26.25">
      <c r="A71" s="552">
        <v>59</v>
      </c>
      <c r="B71" s="314" t="s">
        <v>732</v>
      </c>
      <c r="C71" s="124" t="s">
        <v>336</v>
      </c>
      <c r="D71" s="125"/>
      <c r="E71" s="302"/>
      <c r="F71" s="70"/>
      <c r="G71" s="528">
        <v>240000</v>
      </c>
      <c r="H71">
        <f t="shared" si="6"/>
        <v>192000</v>
      </c>
      <c r="I71" s="597">
        <f>+G71-H71</f>
        <v>48000</v>
      </c>
    </row>
    <row r="72" spans="1:9" ht="26.25">
      <c r="A72" s="552">
        <v>60</v>
      </c>
      <c r="B72" s="411" t="s">
        <v>706</v>
      </c>
      <c r="C72" s="415" t="s">
        <v>634</v>
      </c>
      <c r="D72" s="416" t="s">
        <v>339</v>
      </c>
      <c r="E72" s="435">
        <v>0</v>
      </c>
      <c r="F72" s="70">
        <f t="shared" si="7"/>
        <v>0</v>
      </c>
      <c r="G72" s="528">
        <v>2000</v>
      </c>
      <c r="H72">
        <f t="shared" si="6"/>
        <v>1600</v>
      </c>
      <c r="I72" s="597">
        <v>2000</v>
      </c>
    </row>
    <row r="73" spans="1:9" ht="33.75" customHeight="1">
      <c r="A73" s="552">
        <v>61</v>
      </c>
      <c r="B73" s="594" t="s">
        <v>532</v>
      </c>
      <c r="C73" s="121" t="s">
        <v>372</v>
      </c>
      <c r="D73" s="122" t="s">
        <v>373</v>
      </c>
      <c r="E73" s="504">
        <v>1500</v>
      </c>
      <c r="F73" s="70"/>
      <c r="G73" s="528">
        <v>1000</v>
      </c>
      <c r="H73">
        <f t="shared" si="6"/>
        <v>800</v>
      </c>
      <c r="I73" s="597">
        <v>1000</v>
      </c>
    </row>
    <row r="74" spans="1:9" ht="26.25">
      <c r="A74" s="552">
        <v>62</v>
      </c>
      <c r="B74" s="412" t="s">
        <v>533</v>
      </c>
      <c r="C74" s="121" t="s">
        <v>372</v>
      </c>
      <c r="D74" s="122" t="s">
        <v>373</v>
      </c>
      <c r="E74" s="302">
        <v>1500</v>
      </c>
      <c r="F74" s="70"/>
      <c r="G74" s="528">
        <v>1000</v>
      </c>
      <c r="H74">
        <f t="shared" si="6"/>
        <v>800</v>
      </c>
      <c r="I74" s="597">
        <v>1000</v>
      </c>
    </row>
    <row r="75" spans="1:9" ht="26.25">
      <c r="A75" s="552">
        <v>63</v>
      </c>
      <c r="B75" s="311" t="s">
        <v>496</v>
      </c>
      <c r="C75" s="124" t="s">
        <v>369</v>
      </c>
      <c r="D75" s="125" t="s">
        <v>370</v>
      </c>
      <c r="E75" s="302">
        <v>0</v>
      </c>
      <c r="F75" s="70">
        <f t="shared" si="7"/>
        <v>0</v>
      </c>
      <c r="G75" s="528">
        <f>E75-F75</f>
        <v>0</v>
      </c>
      <c r="H75">
        <f t="shared" si="6"/>
        <v>0</v>
      </c>
      <c r="I75" s="597">
        <v>0</v>
      </c>
    </row>
    <row r="76" spans="1:9" ht="46.5">
      <c r="A76" s="552">
        <v>64</v>
      </c>
      <c r="B76" s="412" t="s">
        <v>497</v>
      </c>
      <c r="C76" s="415" t="s">
        <v>369</v>
      </c>
      <c r="D76" s="416" t="s">
        <v>370</v>
      </c>
      <c r="E76" s="302">
        <v>2000</v>
      </c>
      <c r="F76" s="70"/>
      <c r="G76" s="528">
        <f>E76-F76</f>
        <v>2000</v>
      </c>
      <c r="H76">
        <f t="shared" si="6"/>
        <v>1600</v>
      </c>
      <c r="I76" s="597">
        <v>2000</v>
      </c>
    </row>
    <row r="77" spans="1:9" ht="26.25">
      <c r="A77" s="552">
        <v>65</v>
      </c>
      <c r="B77" s="318" t="s">
        <v>757</v>
      </c>
      <c r="C77" s="415" t="s">
        <v>756</v>
      </c>
      <c r="D77" s="416" t="s">
        <v>437</v>
      </c>
      <c r="E77" s="302">
        <v>0</v>
      </c>
      <c r="F77" s="70">
        <f t="shared" si="7"/>
        <v>0</v>
      </c>
      <c r="G77" s="528">
        <v>20000</v>
      </c>
      <c r="H77">
        <f t="shared" si="6"/>
        <v>16000</v>
      </c>
      <c r="I77" s="597">
        <v>5000</v>
      </c>
    </row>
    <row r="78" spans="1:9" ht="26.25">
      <c r="A78" s="552">
        <v>66</v>
      </c>
      <c r="B78" s="318" t="s">
        <v>758</v>
      </c>
      <c r="C78" s="415" t="s">
        <v>756</v>
      </c>
      <c r="D78" s="416" t="s">
        <v>437</v>
      </c>
      <c r="E78" s="302">
        <v>0</v>
      </c>
      <c r="F78" s="70">
        <f t="shared" si="7"/>
        <v>0</v>
      </c>
      <c r="G78" s="528">
        <v>10000</v>
      </c>
      <c r="H78">
        <f t="shared" si="6"/>
        <v>8000</v>
      </c>
      <c r="I78" s="597">
        <v>3000</v>
      </c>
    </row>
    <row r="79" spans="1:9" ht="47.25">
      <c r="A79" s="552">
        <v>67</v>
      </c>
      <c r="B79" s="556" t="s">
        <v>761</v>
      </c>
      <c r="C79" s="415" t="s">
        <v>756</v>
      </c>
      <c r="D79" s="416"/>
      <c r="E79" s="302"/>
      <c r="F79" s="70"/>
      <c r="G79" s="528">
        <v>10000</v>
      </c>
      <c r="H79">
        <f t="shared" si="6"/>
        <v>8000</v>
      </c>
      <c r="I79" s="597">
        <v>4000</v>
      </c>
    </row>
    <row r="80" spans="1:9" ht="26.25">
      <c r="A80" s="552">
        <v>68</v>
      </c>
      <c r="B80" s="413" t="s">
        <v>320</v>
      </c>
      <c r="C80" s="124" t="s">
        <v>565</v>
      </c>
      <c r="D80" s="125" t="s">
        <v>332</v>
      </c>
      <c r="E80" s="302">
        <v>5000</v>
      </c>
      <c r="F80" s="70">
        <f t="shared" si="7"/>
        <v>1250</v>
      </c>
      <c r="G80" s="528">
        <v>3000</v>
      </c>
      <c r="H80">
        <f t="shared" si="6"/>
        <v>2400</v>
      </c>
      <c r="I80" s="597">
        <v>3000</v>
      </c>
    </row>
    <row r="81" spans="1:9" ht="26.25">
      <c r="A81" s="552">
        <v>69</v>
      </c>
      <c r="B81" s="414" t="s">
        <v>566</v>
      </c>
      <c r="C81" s="124" t="s">
        <v>565</v>
      </c>
      <c r="D81" s="125" t="s">
        <v>332</v>
      </c>
      <c r="E81" s="504">
        <v>0</v>
      </c>
      <c r="F81" s="70">
        <f t="shared" si="7"/>
        <v>0</v>
      </c>
      <c r="G81" s="528">
        <f>E81-F81</f>
        <v>0</v>
      </c>
      <c r="H81">
        <f t="shared" si="6"/>
        <v>0</v>
      </c>
      <c r="I81" s="597">
        <v>0</v>
      </c>
    </row>
    <row r="82" spans="1:9" ht="26.25">
      <c r="A82" s="552">
        <v>70</v>
      </c>
      <c r="B82" s="312" t="s">
        <v>567</v>
      </c>
      <c r="C82" s="415" t="s">
        <v>637</v>
      </c>
      <c r="D82" s="416" t="s">
        <v>354</v>
      </c>
      <c r="E82" s="301">
        <v>8500</v>
      </c>
      <c r="F82" s="70">
        <f t="shared" si="7"/>
        <v>2125</v>
      </c>
      <c r="G82" s="528">
        <v>5000</v>
      </c>
      <c r="H82">
        <f t="shared" si="6"/>
        <v>4000</v>
      </c>
      <c r="I82" s="597">
        <v>3000</v>
      </c>
    </row>
    <row r="83" spans="1:9" ht="26.25">
      <c r="A83" s="552">
        <v>71</v>
      </c>
      <c r="B83" s="83" t="s">
        <v>568</v>
      </c>
      <c r="C83" s="415" t="s">
        <v>637</v>
      </c>
      <c r="D83" s="416" t="s">
        <v>354</v>
      </c>
      <c r="E83" s="301">
        <v>8500</v>
      </c>
      <c r="F83" s="70">
        <f t="shared" si="7"/>
        <v>2125</v>
      </c>
      <c r="G83" s="528">
        <v>5000</v>
      </c>
      <c r="H83">
        <f t="shared" si="6"/>
        <v>4000</v>
      </c>
      <c r="I83" s="597">
        <v>3000</v>
      </c>
    </row>
    <row r="84" spans="1:9" ht="42">
      <c r="A84" s="552">
        <v>72</v>
      </c>
      <c r="B84" s="371" t="s">
        <v>569</v>
      </c>
      <c r="C84" s="415" t="s">
        <v>637</v>
      </c>
      <c r="D84" s="416" t="s">
        <v>354</v>
      </c>
      <c r="E84" s="301">
        <v>8500</v>
      </c>
      <c r="F84" s="70">
        <f t="shared" si="7"/>
        <v>2125</v>
      </c>
      <c r="G84" s="528">
        <v>5000</v>
      </c>
      <c r="H84">
        <f t="shared" si="6"/>
        <v>4000</v>
      </c>
      <c r="I84" s="597">
        <v>3000</v>
      </c>
    </row>
    <row r="85" spans="1:9" ht="46.5">
      <c r="A85" s="552">
        <v>73</v>
      </c>
      <c r="B85" s="294" t="s">
        <v>498</v>
      </c>
      <c r="C85" s="415" t="s">
        <v>547</v>
      </c>
      <c r="D85" s="416" t="s">
        <v>548</v>
      </c>
      <c r="E85" s="301">
        <v>11000</v>
      </c>
      <c r="F85" s="70">
        <f t="shared" si="7"/>
        <v>2750</v>
      </c>
      <c r="G85" s="536">
        <v>8250</v>
      </c>
      <c r="H85">
        <f t="shared" si="6"/>
        <v>6600</v>
      </c>
      <c r="I85" s="617">
        <v>3000</v>
      </c>
    </row>
    <row r="86" spans="1:9" ht="26.25">
      <c r="A86" s="552">
        <v>74</v>
      </c>
      <c r="B86" s="294" t="s">
        <v>499</v>
      </c>
      <c r="C86" s="415" t="s">
        <v>547</v>
      </c>
      <c r="D86" s="416" t="s">
        <v>548</v>
      </c>
      <c r="E86" s="317">
        <v>6000</v>
      </c>
      <c r="F86" s="70">
        <f t="shared" si="7"/>
        <v>1500</v>
      </c>
      <c r="G86" s="528">
        <f aca="true" t="shared" si="8" ref="G86:G92">E86-F86</f>
        <v>4500</v>
      </c>
      <c r="H86">
        <f t="shared" si="6"/>
        <v>3600</v>
      </c>
      <c r="I86" s="597">
        <v>3000</v>
      </c>
    </row>
    <row r="87" spans="1:9" ht="26.25">
      <c r="A87" s="552">
        <v>75</v>
      </c>
      <c r="B87" s="294" t="s">
        <v>317</v>
      </c>
      <c r="C87" s="415" t="s">
        <v>547</v>
      </c>
      <c r="D87" s="416" t="s">
        <v>548</v>
      </c>
      <c r="E87" s="317">
        <v>11000</v>
      </c>
      <c r="F87" s="70">
        <f t="shared" si="7"/>
        <v>2750</v>
      </c>
      <c r="G87" s="528">
        <f t="shared" si="8"/>
        <v>8250</v>
      </c>
      <c r="H87">
        <f t="shared" si="6"/>
        <v>6600</v>
      </c>
      <c r="I87" s="597">
        <v>3000</v>
      </c>
    </row>
    <row r="88" spans="1:9" ht="26.25">
      <c r="A88" s="552">
        <v>76</v>
      </c>
      <c r="B88" s="294" t="s">
        <v>318</v>
      </c>
      <c r="C88" s="415" t="s">
        <v>547</v>
      </c>
      <c r="D88" s="416" t="s">
        <v>548</v>
      </c>
      <c r="E88" s="317">
        <v>5000</v>
      </c>
      <c r="F88" s="70">
        <f t="shared" si="7"/>
        <v>1250</v>
      </c>
      <c r="G88" s="528">
        <f t="shared" si="8"/>
        <v>3750</v>
      </c>
      <c r="H88">
        <f t="shared" si="6"/>
        <v>3000</v>
      </c>
      <c r="I88" s="597">
        <v>3000</v>
      </c>
    </row>
    <row r="89" spans="1:9" ht="26.25">
      <c r="A89" s="552">
        <v>77</v>
      </c>
      <c r="B89" s="294" t="s">
        <v>319</v>
      </c>
      <c r="C89" s="415" t="s">
        <v>547</v>
      </c>
      <c r="D89" s="416" t="s">
        <v>548</v>
      </c>
      <c r="E89" s="301">
        <v>6000</v>
      </c>
      <c r="F89" s="70">
        <f t="shared" si="7"/>
        <v>1500</v>
      </c>
      <c r="G89" s="528">
        <f t="shared" si="8"/>
        <v>4500</v>
      </c>
      <c r="H89">
        <f t="shared" si="6"/>
        <v>3600</v>
      </c>
      <c r="I89" s="597">
        <v>3000</v>
      </c>
    </row>
    <row r="90" spans="1:9" ht="26.25">
      <c r="A90" s="552">
        <v>78</v>
      </c>
      <c r="B90" s="294" t="s">
        <v>321</v>
      </c>
      <c r="C90" s="415" t="s">
        <v>547</v>
      </c>
      <c r="D90" s="416" t="s">
        <v>548</v>
      </c>
      <c r="E90" s="301">
        <v>11000</v>
      </c>
      <c r="F90" s="70">
        <f t="shared" si="7"/>
        <v>2750</v>
      </c>
      <c r="G90" s="528">
        <f t="shared" si="8"/>
        <v>8250</v>
      </c>
      <c r="H90">
        <f t="shared" si="6"/>
        <v>6600</v>
      </c>
      <c r="I90" s="597">
        <v>3000</v>
      </c>
    </row>
    <row r="91" spans="1:9" ht="26.25">
      <c r="A91" s="552">
        <v>79</v>
      </c>
      <c r="B91" s="294" t="s">
        <v>322</v>
      </c>
      <c r="C91" s="415" t="s">
        <v>547</v>
      </c>
      <c r="D91" s="416" t="s">
        <v>548</v>
      </c>
      <c r="E91" s="319">
        <v>11000</v>
      </c>
      <c r="F91" s="70">
        <f t="shared" si="7"/>
        <v>2750</v>
      </c>
      <c r="G91" s="528">
        <f t="shared" si="8"/>
        <v>8250</v>
      </c>
      <c r="H91">
        <f t="shared" si="6"/>
        <v>6600</v>
      </c>
      <c r="I91" s="597">
        <v>3000</v>
      </c>
    </row>
    <row r="92" spans="1:9" ht="26.25">
      <c r="A92" s="552">
        <v>80</v>
      </c>
      <c r="B92" s="294" t="s">
        <v>500</v>
      </c>
      <c r="C92" s="415" t="s">
        <v>547</v>
      </c>
      <c r="D92" s="416" t="s">
        <v>548</v>
      </c>
      <c r="E92" s="302">
        <v>11000</v>
      </c>
      <c r="F92" s="70">
        <f t="shared" si="7"/>
        <v>2750</v>
      </c>
      <c r="G92" s="528">
        <f t="shared" si="8"/>
        <v>8250</v>
      </c>
      <c r="H92">
        <f t="shared" si="6"/>
        <v>6600</v>
      </c>
      <c r="I92" s="597">
        <v>3000</v>
      </c>
    </row>
    <row r="93" spans="1:9" ht="26.25">
      <c r="A93" s="552">
        <v>81</v>
      </c>
      <c r="B93" s="294" t="s">
        <v>571</v>
      </c>
      <c r="C93" s="415" t="s">
        <v>547</v>
      </c>
      <c r="D93" s="416" t="s">
        <v>548</v>
      </c>
      <c r="E93" s="320">
        <v>6000</v>
      </c>
      <c r="F93" s="70">
        <f t="shared" si="7"/>
        <v>1500</v>
      </c>
      <c r="G93" s="528">
        <v>6000</v>
      </c>
      <c r="H93">
        <f t="shared" si="6"/>
        <v>4800</v>
      </c>
      <c r="I93" s="597">
        <v>3000</v>
      </c>
    </row>
    <row r="94" spans="1:9" ht="26.25">
      <c r="A94" s="552">
        <v>82</v>
      </c>
      <c r="B94" s="294" t="s">
        <v>501</v>
      </c>
      <c r="C94" s="415" t="s">
        <v>547</v>
      </c>
      <c r="D94" s="416" t="s">
        <v>548</v>
      </c>
      <c r="E94" s="302">
        <v>7000</v>
      </c>
      <c r="F94" s="70">
        <f t="shared" si="7"/>
        <v>1750</v>
      </c>
      <c r="G94" s="528">
        <f aca="true" t="shared" si="9" ref="G94:G101">E94-F94</f>
        <v>5250</v>
      </c>
      <c r="H94">
        <f t="shared" si="6"/>
        <v>4200</v>
      </c>
      <c r="I94" s="597">
        <v>3000</v>
      </c>
    </row>
    <row r="95" spans="1:9" ht="46.5">
      <c r="A95" s="552">
        <v>83</v>
      </c>
      <c r="B95" s="372" t="s">
        <v>572</v>
      </c>
      <c r="C95" s="415" t="s">
        <v>547</v>
      </c>
      <c r="D95" s="416" t="s">
        <v>548</v>
      </c>
      <c r="E95" s="321">
        <v>11000</v>
      </c>
      <c r="F95" s="70">
        <f t="shared" si="7"/>
        <v>2750</v>
      </c>
      <c r="G95" s="528">
        <f t="shared" si="9"/>
        <v>8250</v>
      </c>
      <c r="H95">
        <f t="shared" si="6"/>
        <v>6600</v>
      </c>
      <c r="I95" s="597">
        <v>3000</v>
      </c>
    </row>
    <row r="96" spans="1:9" ht="30.75" customHeight="1">
      <c r="A96" s="552">
        <v>84</v>
      </c>
      <c r="B96" s="304" t="s">
        <v>759</v>
      </c>
      <c r="C96" s="124" t="s">
        <v>760</v>
      </c>
      <c r="D96" s="125" t="s">
        <v>360</v>
      </c>
      <c r="E96" s="322">
        <v>4000</v>
      </c>
      <c r="F96" s="70">
        <f t="shared" si="7"/>
        <v>1000</v>
      </c>
      <c r="G96" s="528">
        <f t="shared" si="9"/>
        <v>3000</v>
      </c>
      <c r="H96">
        <f t="shared" si="6"/>
        <v>2400</v>
      </c>
      <c r="I96" s="597">
        <v>3000</v>
      </c>
    </row>
    <row r="97" spans="1:9" ht="30.75" customHeight="1">
      <c r="A97" s="552">
        <v>85</v>
      </c>
      <c r="B97" s="304" t="s">
        <v>778</v>
      </c>
      <c r="C97" s="124" t="s">
        <v>356</v>
      </c>
      <c r="D97" s="125"/>
      <c r="E97" s="322"/>
      <c r="F97" s="70"/>
      <c r="G97" s="528">
        <v>3000</v>
      </c>
      <c r="I97" s="597">
        <v>3000</v>
      </c>
    </row>
    <row r="98" spans="1:9" ht="26.25">
      <c r="A98" s="552">
        <v>86</v>
      </c>
      <c r="B98" s="304" t="s">
        <v>573</v>
      </c>
      <c r="C98" s="415" t="s">
        <v>444</v>
      </c>
      <c r="D98" s="416" t="s">
        <v>476</v>
      </c>
      <c r="E98" s="321">
        <v>110000</v>
      </c>
      <c r="F98" s="70">
        <f t="shared" si="7"/>
        <v>27500</v>
      </c>
      <c r="G98" s="528">
        <v>100000</v>
      </c>
      <c r="H98">
        <f aca="true" t="shared" si="10" ref="H98:H129">+G98*80/100</f>
        <v>80000</v>
      </c>
      <c r="I98" s="597">
        <f>+G98-H98</f>
        <v>20000</v>
      </c>
    </row>
    <row r="99" spans="1:9" ht="26.25">
      <c r="A99" s="552">
        <v>87</v>
      </c>
      <c r="B99" s="314" t="s">
        <v>574</v>
      </c>
      <c r="C99" s="415" t="s">
        <v>444</v>
      </c>
      <c r="D99" s="416" t="s">
        <v>445</v>
      </c>
      <c r="E99" s="302">
        <v>0</v>
      </c>
      <c r="F99" s="70">
        <f t="shared" si="7"/>
        <v>0</v>
      </c>
      <c r="G99" s="528">
        <v>100000</v>
      </c>
      <c r="H99">
        <f t="shared" si="10"/>
        <v>80000</v>
      </c>
      <c r="I99" s="597">
        <f>+G99-H99</f>
        <v>20000</v>
      </c>
    </row>
    <row r="100" spans="1:9" ht="26.25">
      <c r="A100" s="552">
        <v>88</v>
      </c>
      <c r="B100" s="314" t="s">
        <v>751</v>
      </c>
      <c r="C100" s="415" t="s">
        <v>635</v>
      </c>
      <c r="D100" s="416"/>
      <c r="E100" s="302"/>
      <c r="F100" s="70"/>
      <c r="G100" s="528">
        <v>20000</v>
      </c>
      <c r="H100">
        <f t="shared" si="10"/>
        <v>16000</v>
      </c>
      <c r="I100" s="597">
        <v>5000</v>
      </c>
    </row>
    <row r="101" spans="1:9" ht="26.25">
      <c r="A101" s="552">
        <v>89</v>
      </c>
      <c r="B101" s="318" t="s">
        <v>575</v>
      </c>
      <c r="C101" s="415" t="s">
        <v>635</v>
      </c>
      <c r="D101" s="416" t="s">
        <v>470</v>
      </c>
      <c r="E101" s="320">
        <v>5000</v>
      </c>
      <c r="F101" s="70">
        <f t="shared" si="7"/>
        <v>1250</v>
      </c>
      <c r="G101" s="528">
        <f t="shared" si="9"/>
        <v>3750</v>
      </c>
      <c r="H101">
        <f t="shared" si="10"/>
        <v>3000</v>
      </c>
      <c r="I101" s="597">
        <v>3000</v>
      </c>
    </row>
    <row r="102" spans="1:9" ht="26.25">
      <c r="A102" s="552">
        <v>90</v>
      </c>
      <c r="B102" s="293" t="s">
        <v>731</v>
      </c>
      <c r="C102" s="415" t="s">
        <v>638</v>
      </c>
      <c r="D102" s="416" t="s">
        <v>504</v>
      </c>
      <c r="E102" s="302">
        <v>27000</v>
      </c>
      <c r="F102" s="70">
        <f t="shared" si="7"/>
        <v>6750</v>
      </c>
      <c r="G102" s="528">
        <v>20000</v>
      </c>
      <c r="H102">
        <f t="shared" si="10"/>
        <v>16000</v>
      </c>
      <c r="I102" s="597">
        <v>5000</v>
      </c>
    </row>
    <row r="103" spans="1:9" ht="26.25">
      <c r="A103" s="552">
        <v>91</v>
      </c>
      <c r="B103" s="293" t="s">
        <v>576</v>
      </c>
      <c r="C103" s="415" t="s">
        <v>638</v>
      </c>
      <c r="D103" s="416" t="s">
        <v>504</v>
      </c>
      <c r="E103" s="320">
        <v>55000</v>
      </c>
      <c r="F103" s="70">
        <f t="shared" si="7"/>
        <v>13750</v>
      </c>
      <c r="G103" s="528">
        <v>30000</v>
      </c>
      <c r="H103">
        <f t="shared" si="10"/>
        <v>24000</v>
      </c>
      <c r="I103" s="597">
        <f>+G103-H103</f>
        <v>6000</v>
      </c>
    </row>
    <row r="104" spans="1:9" ht="36" customHeight="1">
      <c r="A104" s="552">
        <v>92</v>
      </c>
      <c r="B104" s="593" t="s">
        <v>502</v>
      </c>
      <c r="C104" s="415" t="s">
        <v>473</v>
      </c>
      <c r="D104" s="416" t="s">
        <v>474</v>
      </c>
      <c r="E104" s="321">
        <v>0</v>
      </c>
      <c r="F104" s="70">
        <f t="shared" si="7"/>
        <v>0</v>
      </c>
      <c r="G104" s="557" t="s">
        <v>666</v>
      </c>
      <c r="H104" t="e">
        <f t="shared" si="10"/>
        <v>#VALUE!</v>
      </c>
      <c r="I104" s="597">
        <v>0</v>
      </c>
    </row>
    <row r="105" spans="1:9" ht="48" customHeight="1">
      <c r="A105" s="552">
        <v>93</v>
      </c>
      <c r="B105" s="367" t="s">
        <v>577</v>
      </c>
      <c r="C105" s="415" t="s">
        <v>473</v>
      </c>
      <c r="D105" s="416" t="s">
        <v>474</v>
      </c>
      <c r="E105" s="302">
        <v>0</v>
      </c>
      <c r="F105" s="70">
        <f t="shared" si="7"/>
        <v>0</v>
      </c>
      <c r="G105" s="557" t="s">
        <v>666</v>
      </c>
      <c r="H105" t="e">
        <f t="shared" si="10"/>
        <v>#VALUE!</v>
      </c>
      <c r="I105" s="597">
        <v>0</v>
      </c>
    </row>
    <row r="106" spans="1:9" ht="32.25" customHeight="1">
      <c r="A106" s="552">
        <v>94</v>
      </c>
      <c r="B106" s="367" t="s">
        <v>739</v>
      </c>
      <c r="C106" s="415" t="s">
        <v>473</v>
      </c>
      <c r="D106" s="416" t="s">
        <v>474</v>
      </c>
      <c r="E106" s="558">
        <v>0</v>
      </c>
      <c r="F106" s="70">
        <f t="shared" si="7"/>
        <v>0</v>
      </c>
      <c r="G106" s="557" t="s">
        <v>666</v>
      </c>
      <c r="H106" t="e">
        <f t="shared" si="10"/>
        <v>#VALUE!</v>
      </c>
      <c r="I106" s="597">
        <v>0</v>
      </c>
    </row>
    <row r="107" spans="1:9" ht="26.25">
      <c r="A107" s="552">
        <v>95</v>
      </c>
      <c r="B107" s="311" t="s">
        <v>580</v>
      </c>
      <c r="C107" s="124" t="s">
        <v>747</v>
      </c>
      <c r="D107" s="125" t="s">
        <v>478</v>
      </c>
      <c r="E107" s="321">
        <v>0</v>
      </c>
      <c r="F107" s="70">
        <f t="shared" si="7"/>
        <v>0</v>
      </c>
      <c r="G107" s="528">
        <v>50000</v>
      </c>
      <c r="H107">
        <f t="shared" si="10"/>
        <v>40000</v>
      </c>
      <c r="I107" s="597">
        <v>30000</v>
      </c>
    </row>
    <row r="108" spans="1:9" ht="36" customHeight="1">
      <c r="A108" s="552">
        <v>96</v>
      </c>
      <c r="B108" s="577" t="s">
        <v>581</v>
      </c>
      <c r="C108" s="415" t="s">
        <v>344</v>
      </c>
      <c r="D108" s="416" t="s">
        <v>345</v>
      </c>
      <c r="E108" s="436">
        <v>28000</v>
      </c>
      <c r="F108" s="70">
        <f t="shared" si="7"/>
        <v>7000</v>
      </c>
      <c r="G108" s="536">
        <v>80000</v>
      </c>
      <c r="H108">
        <f t="shared" si="10"/>
        <v>64000</v>
      </c>
      <c r="I108" s="597">
        <v>35000</v>
      </c>
    </row>
    <row r="109" spans="1:9" ht="26.25">
      <c r="A109" s="552">
        <v>97</v>
      </c>
      <c r="B109" s="311" t="s">
        <v>592</v>
      </c>
      <c r="C109" s="124" t="s">
        <v>344</v>
      </c>
      <c r="D109" s="125" t="s">
        <v>478</v>
      </c>
      <c r="E109" s="435">
        <v>95000</v>
      </c>
      <c r="F109" s="70">
        <f>E109*25/100</f>
        <v>23750</v>
      </c>
      <c r="G109" s="528">
        <f>E109-F109</f>
        <v>71250</v>
      </c>
      <c r="H109">
        <f t="shared" si="10"/>
        <v>57000</v>
      </c>
      <c r="I109" s="597">
        <v>30000</v>
      </c>
    </row>
    <row r="110" spans="1:9" ht="26.25">
      <c r="A110" s="552">
        <v>98</v>
      </c>
      <c r="B110" s="311" t="s">
        <v>714</v>
      </c>
      <c r="C110" s="124" t="s">
        <v>344</v>
      </c>
      <c r="D110" s="125"/>
      <c r="E110" s="434"/>
      <c r="F110" s="70"/>
      <c r="G110" s="528">
        <v>12000</v>
      </c>
      <c r="H110">
        <f t="shared" si="10"/>
        <v>9600</v>
      </c>
      <c r="I110" s="597">
        <v>3000</v>
      </c>
    </row>
    <row r="111" spans="1:9" ht="26.25">
      <c r="A111" s="552">
        <v>99</v>
      </c>
      <c r="B111" s="311" t="s">
        <v>715</v>
      </c>
      <c r="C111" s="124" t="s">
        <v>344</v>
      </c>
      <c r="D111" s="125"/>
      <c r="E111" s="434"/>
      <c r="F111" s="70"/>
      <c r="G111" s="528">
        <v>20000</v>
      </c>
      <c r="H111">
        <f t="shared" si="10"/>
        <v>16000</v>
      </c>
      <c r="I111" s="597">
        <v>5000</v>
      </c>
    </row>
    <row r="112" spans="1:9" ht="26.25">
      <c r="A112" s="552">
        <v>100</v>
      </c>
      <c r="B112" s="311" t="s">
        <v>716</v>
      </c>
      <c r="C112" s="124" t="s">
        <v>344</v>
      </c>
      <c r="D112" s="125"/>
      <c r="E112" s="434"/>
      <c r="F112" s="70"/>
      <c r="G112" s="528">
        <v>4000</v>
      </c>
      <c r="H112">
        <f t="shared" si="10"/>
        <v>3200</v>
      </c>
      <c r="I112" s="597">
        <v>3000</v>
      </c>
    </row>
    <row r="113" spans="1:9" ht="26.25">
      <c r="A113" s="552">
        <v>101</v>
      </c>
      <c r="B113" s="311" t="s">
        <v>583</v>
      </c>
      <c r="C113" s="124" t="s">
        <v>747</v>
      </c>
      <c r="D113" s="125" t="s">
        <v>478</v>
      </c>
      <c r="E113" s="436">
        <v>3000</v>
      </c>
      <c r="F113" s="70"/>
      <c r="G113" s="528">
        <v>9000</v>
      </c>
      <c r="H113">
        <f t="shared" si="10"/>
        <v>7200</v>
      </c>
      <c r="I113" s="597">
        <v>3000</v>
      </c>
    </row>
    <row r="114" spans="1:9" ht="26.25">
      <c r="A114" s="552">
        <v>102</v>
      </c>
      <c r="B114" s="311" t="s">
        <v>582</v>
      </c>
      <c r="C114" s="124" t="s">
        <v>747</v>
      </c>
      <c r="D114" s="125"/>
      <c r="E114" s="436"/>
      <c r="F114" s="70"/>
      <c r="G114" s="560" t="s">
        <v>457</v>
      </c>
      <c r="H114" t="e">
        <f t="shared" si="10"/>
        <v>#VALUE!</v>
      </c>
      <c r="I114" s="597">
        <v>0</v>
      </c>
    </row>
    <row r="115" spans="1:9" ht="26.25">
      <c r="A115" s="552">
        <v>103</v>
      </c>
      <c r="B115" s="311" t="s">
        <v>584</v>
      </c>
      <c r="C115" s="124" t="s">
        <v>747</v>
      </c>
      <c r="D115" s="125" t="s">
        <v>478</v>
      </c>
      <c r="E115" s="435">
        <v>13000</v>
      </c>
      <c r="F115" s="70">
        <f t="shared" si="7"/>
        <v>3250</v>
      </c>
      <c r="G115" s="528">
        <v>15000</v>
      </c>
      <c r="H115">
        <f t="shared" si="10"/>
        <v>12000</v>
      </c>
      <c r="I115" s="597">
        <f>+G115-H115</f>
        <v>3000</v>
      </c>
    </row>
    <row r="116" spans="1:9" ht="26.25">
      <c r="A116" s="552">
        <v>104</v>
      </c>
      <c r="B116" s="311" t="s">
        <v>764</v>
      </c>
      <c r="C116" s="124" t="s">
        <v>747</v>
      </c>
      <c r="D116" s="125" t="s">
        <v>478</v>
      </c>
      <c r="E116" s="435">
        <v>5000</v>
      </c>
      <c r="F116" s="70">
        <f t="shared" si="7"/>
        <v>1250</v>
      </c>
      <c r="G116" s="528">
        <v>5000</v>
      </c>
      <c r="H116">
        <f t="shared" si="10"/>
        <v>4000</v>
      </c>
      <c r="I116" s="597">
        <v>3000</v>
      </c>
    </row>
    <row r="117" spans="1:9" ht="26.25">
      <c r="A117" s="552">
        <v>105</v>
      </c>
      <c r="B117" s="311" t="s">
        <v>585</v>
      </c>
      <c r="C117" s="124" t="s">
        <v>747</v>
      </c>
      <c r="D117" s="125" t="s">
        <v>478</v>
      </c>
      <c r="E117" s="435">
        <v>4000</v>
      </c>
      <c r="F117" s="70">
        <f t="shared" si="7"/>
        <v>1000</v>
      </c>
      <c r="G117" s="528">
        <v>4000</v>
      </c>
      <c r="H117">
        <f t="shared" si="10"/>
        <v>3200</v>
      </c>
      <c r="I117" s="597">
        <v>3000</v>
      </c>
    </row>
    <row r="118" spans="1:9" ht="26.25">
      <c r="A118" s="552">
        <v>106</v>
      </c>
      <c r="B118" s="311" t="s">
        <v>586</v>
      </c>
      <c r="C118" s="124" t="s">
        <v>747</v>
      </c>
      <c r="D118" s="416" t="s">
        <v>478</v>
      </c>
      <c r="E118" s="442">
        <v>8000</v>
      </c>
      <c r="F118" s="70">
        <f t="shared" si="7"/>
        <v>2000</v>
      </c>
      <c r="G118" s="528">
        <v>4500</v>
      </c>
      <c r="H118">
        <f t="shared" si="10"/>
        <v>3600</v>
      </c>
      <c r="I118" s="597">
        <v>3000</v>
      </c>
    </row>
    <row r="119" spans="1:9" ht="26.25">
      <c r="A119" s="552">
        <v>107</v>
      </c>
      <c r="B119" s="98" t="s">
        <v>588</v>
      </c>
      <c r="C119" s="124" t="s">
        <v>747</v>
      </c>
      <c r="D119" s="125" t="s">
        <v>478</v>
      </c>
      <c r="E119" s="434">
        <v>3000</v>
      </c>
      <c r="F119" s="70"/>
      <c r="G119" s="528">
        <v>5000</v>
      </c>
      <c r="H119">
        <f t="shared" si="10"/>
        <v>4000</v>
      </c>
      <c r="I119" s="597">
        <v>3000</v>
      </c>
    </row>
    <row r="120" spans="1:9" ht="46.5">
      <c r="A120" s="552">
        <v>108</v>
      </c>
      <c r="B120" s="311" t="s">
        <v>589</v>
      </c>
      <c r="C120" s="124" t="s">
        <v>747</v>
      </c>
      <c r="D120" s="416" t="s">
        <v>478</v>
      </c>
      <c r="E120" s="559">
        <v>4000</v>
      </c>
      <c r="F120" s="70">
        <f aca="true" t="shared" si="11" ref="F120:F180">E120*25/100</f>
        <v>1000</v>
      </c>
      <c r="G120" s="528">
        <v>5000</v>
      </c>
      <c r="H120">
        <f t="shared" si="10"/>
        <v>4000</v>
      </c>
      <c r="I120" s="597">
        <v>3000</v>
      </c>
    </row>
    <row r="121" spans="1:9" ht="46.5">
      <c r="A121" s="552">
        <v>109</v>
      </c>
      <c r="B121" s="311" t="s">
        <v>590</v>
      </c>
      <c r="C121" s="124" t="s">
        <v>747</v>
      </c>
      <c r="D121" s="416" t="s">
        <v>478</v>
      </c>
      <c r="E121" s="436">
        <v>10000</v>
      </c>
      <c r="F121" s="70">
        <f t="shared" si="11"/>
        <v>2500</v>
      </c>
      <c r="G121" s="528">
        <v>10000</v>
      </c>
      <c r="H121">
        <f t="shared" si="10"/>
        <v>8000</v>
      </c>
      <c r="I121" s="597">
        <v>3000</v>
      </c>
    </row>
    <row r="122" spans="1:9" ht="26.25">
      <c r="A122" s="552">
        <v>110</v>
      </c>
      <c r="B122" s="311" t="s">
        <v>748</v>
      </c>
      <c r="C122" s="124" t="s">
        <v>747</v>
      </c>
      <c r="D122" s="416" t="s">
        <v>478</v>
      </c>
      <c r="E122" s="442">
        <v>5000</v>
      </c>
      <c r="F122" s="70">
        <f t="shared" si="11"/>
        <v>1250</v>
      </c>
      <c r="G122" s="528">
        <v>18000</v>
      </c>
      <c r="H122">
        <f t="shared" si="10"/>
        <v>14400</v>
      </c>
      <c r="I122" s="597">
        <v>3000</v>
      </c>
    </row>
    <row r="123" spans="1:9" ht="26.25">
      <c r="A123" s="552">
        <v>111</v>
      </c>
      <c r="B123" s="311" t="s">
        <v>749</v>
      </c>
      <c r="C123" s="124" t="s">
        <v>747</v>
      </c>
      <c r="D123" s="125" t="s">
        <v>478</v>
      </c>
      <c r="E123" s="435">
        <v>24000</v>
      </c>
      <c r="F123" s="70">
        <f t="shared" si="11"/>
        <v>6000</v>
      </c>
      <c r="G123" s="528">
        <v>24000</v>
      </c>
      <c r="H123">
        <f t="shared" si="10"/>
        <v>19200</v>
      </c>
      <c r="I123" s="597">
        <v>5000</v>
      </c>
    </row>
    <row r="124" spans="1:9" ht="45" customHeight="1">
      <c r="A124" s="552">
        <v>112</v>
      </c>
      <c r="B124" s="311" t="s">
        <v>750</v>
      </c>
      <c r="C124" s="124" t="s">
        <v>747</v>
      </c>
      <c r="D124" s="125" t="s">
        <v>478</v>
      </c>
      <c r="E124" s="435">
        <v>6000</v>
      </c>
      <c r="F124" s="70">
        <f t="shared" si="11"/>
        <v>1500</v>
      </c>
      <c r="G124" s="528">
        <v>6000</v>
      </c>
      <c r="H124">
        <f t="shared" si="10"/>
        <v>4800</v>
      </c>
      <c r="I124" s="597">
        <v>3000</v>
      </c>
    </row>
    <row r="125" spans="1:9" ht="26.25">
      <c r="A125" s="552">
        <v>113</v>
      </c>
      <c r="B125" s="311" t="s">
        <v>591</v>
      </c>
      <c r="C125" s="124" t="s">
        <v>747</v>
      </c>
      <c r="D125" s="125" t="s">
        <v>478</v>
      </c>
      <c r="E125" s="435">
        <v>5000</v>
      </c>
      <c r="F125" s="70">
        <f t="shared" si="11"/>
        <v>1250</v>
      </c>
      <c r="G125" s="528">
        <v>5000</v>
      </c>
      <c r="H125">
        <f t="shared" si="10"/>
        <v>4000</v>
      </c>
      <c r="I125" s="597">
        <v>3000</v>
      </c>
    </row>
    <row r="126" spans="1:9" ht="26.25">
      <c r="A126" s="552">
        <v>114</v>
      </c>
      <c r="B126" s="311" t="s">
        <v>593</v>
      </c>
      <c r="C126" s="124" t="s">
        <v>747</v>
      </c>
      <c r="D126" s="125" t="s">
        <v>478</v>
      </c>
      <c r="E126" s="435">
        <v>5000</v>
      </c>
      <c r="F126" s="70">
        <f t="shared" si="11"/>
        <v>1250</v>
      </c>
      <c r="G126" s="528">
        <v>5000</v>
      </c>
      <c r="H126">
        <f t="shared" si="10"/>
        <v>4000</v>
      </c>
      <c r="I126" s="597">
        <v>3000</v>
      </c>
    </row>
    <row r="127" spans="1:9" ht="26.25">
      <c r="A127" s="552">
        <v>115</v>
      </c>
      <c r="B127" s="311" t="s">
        <v>798</v>
      </c>
      <c r="C127" s="124" t="s">
        <v>747</v>
      </c>
      <c r="D127" s="125" t="s">
        <v>478</v>
      </c>
      <c r="E127" s="435">
        <v>6000</v>
      </c>
      <c r="F127" s="70">
        <f t="shared" si="11"/>
        <v>1500</v>
      </c>
      <c r="G127" s="528">
        <v>5000</v>
      </c>
      <c r="H127">
        <f t="shared" si="10"/>
        <v>4000</v>
      </c>
      <c r="I127" s="597">
        <v>3000</v>
      </c>
    </row>
    <row r="128" spans="1:9" ht="26.25">
      <c r="A128" s="552">
        <v>116</v>
      </c>
      <c r="B128" s="311" t="s">
        <v>765</v>
      </c>
      <c r="C128" s="124" t="s">
        <v>747</v>
      </c>
      <c r="D128" s="125" t="s">
        <v>478</v>
      </c>
      <c r="E128" s="435">
        <v>0</v>
      </c>
      <c r="F128" s="70">
        <f t="shared" si="11"/>
        <v>0</v>
      </c>
      <c r="G128" s="528">
        <v>10000</v>
      </c>
      <c r="H128">
        <f t="shared" si="10"/>
        <v>8000</v>
      </c>
      <c r="I128" s="597">
        <v>3000</v>
      </c>
    </row>
    <row r="129" spans="1:9" ht="36.75" customHeight="1">
      <c r="A129" s="552">
        <v>117</v>
      </c>
      <c r="B129" s="594" t="s">
        <v>594</v>
      </c>
      <c r="C129" s="124" t="s">
        <v>747</v>
      </c>
      <c r="D129" s="125" t="s">
        <v>478</v>
      </c>
      <c r="E129" s="435">
        <v>0</v>
      </c>
      <c r="F129" s="70">
        <f t="shared" si="11"/>
        <v>0</v>
      </c>
      <c r="G129" s="528">
        <v>5000</v>
      </c>
      <c r="H129">
        <f t="shared" si="10"/>
        <v>4000</v>
      </c>
      <c r="I129" s="597">
        <v>3000</v>
      </c>
    </row>
    <row r="130" spans="1:9" ht="29.25" customHeight="1">
      <c r="A130" s="552">
        <v>118</v>
      </c>
      <c r="B130" s="311" t="s">
        <v>595</v>
      </c>
      <c r="C130" s="124" t="s">
        <v>747</v>
      </c>
      <c r="D130" s="125" t="s">
        <v>478</v>
      </c>
      <c r="E130" s="435">
        <v>0</v>
      </c>
      <c r="F130" s="70">
        <f t="shared" si="11"/>
        <v>0</v>
      </c>
      <c r="G130" s="528">
        <v>7000</v>
      </c>
      <c r="H130">
        <f aca="true" t="shared" si="12" ref="H130:H163">+G130*80/100</f>
        <v>5600</v>
      </c>
      <c r="I130" s="597">
        <v>3000</v>
      </c>
    </row>
    <row r="131" spans="1:9" ht="29.25" customHeight="1">
      <c r="A131" s="552">
        <v>119</v>
      </c>
      <c r="B131" s="311" t="s">
        <v>795</v>
      </c>
      <c r="C131" s="124" t="s">
        <v>747</v>
      </c>
      <c r="D131" s="125" t="s">
        <v>478</v>
      </c>
      <c r="E131" s="435">
        <v>50000</v>
      </c>
      <c r="F131" s="70">
        <f t="shared" si="11"/>
        <v>12500</v>
      </c>
      <c r="G131" s="528">
        <v>120000</v>
      </c>
      <c r="H131">
        <f t="shared" si="12"/>
        <v>96000</v>
      </c>
      <c r="I131" s="597">
        <v>25000</v>
      </c>
    </row>
    <row r="132" spans="1:9" ht="26.25">
      <c r="A132" s="552">
        <v>120</v>
      </c>
      <c r="B132" s="311" t="s">
        <v>766</v>
      </c>
      <c r="C132" s="124" t="s">
        <v>747</v>
      </c>
      <c r="D132" s="416" t="s">
        <v>478</v>
      </c>
      <c r="E132" s="529">
        <v>11000</v>
      </c>
      <c r="F132" s="70">
        <f t="shared" si="11"/>
        <v>2750</v>
      </c>
      <c r="G132" s="528">
        <v>5000</v>
      </c>
      <c r="H132">
        <f t="shared" si="12"/>
        <v>4000</v>
      </c>
      <c r="I132" s="597">
        <v>3000</v>
      </c>
    </row>
    <row r="133" spans="1:9" ht="26.25">
      <c r="A133" s="552">
        <v>121</v>
      </c>
      <c r="B133" s="412" t="s">
        <v>799</v>
      </c>
      <c r="C133" s="124" t="s">
        <v>747</v>
      </c>
      <c r="D133" s="540" t="s">
        <v>478</v>
      </c>
      <c r="E133" s="561">
        <v>5000</v>
      </c>
      <c r="F133" s="70">
        <f t="shared" si="11"/>
        <v>1250</v>
      </c>
      <c r="G133" s="562">
        <v>20000</v>
      </c>
      <c r="H133">
        <f t="shared" si="12"/>
        <v>16000</v>
      </c>
      <c r="I133" s="597">
        <v>5000</v>
      </c>
    </row>
    <row r="134" spans="1:9" ht="26.25">
      <c r="A134" s="552">
        <v>122</v>
      </c>
      <c r="B134" s="412" t="s">
        <v>800</v>
      </c>
      <c r="C134" s="124" t="s">
        <v>747</v>
      </c>
      <c r="D134" s="540"/>
      <c r="E134" s="561"/>
      <c r="F134" s="70"/>
      <c r="G134" s="562"/>
      <c r="I134" s="597">
        <v>5000</v>
      </c>
    </row>
    <row r="135" spans="1:9" ht="26.25">
      <c r="A135" s="552">
        <v>123</v>
      </c>
      <c r="B135" s="412" t="s">
        <v>801</v>
      </c>
      <c r="C135" s="124" t="s">
        <v>747</v>
      </c>
      <c r="D135" s="540"/>
      <c r="E135" s="561"/>
      <c r="F135" s="70"/>
      <c r="G135" s="562"/>
      <c r="I135" s="597">
        <v>5000</v>
      </c>
    </row>
    <row r="136" spans="1:9" ht="27">
      <c r="A136" s="552">
        <v>124</v>
      </c>
      <c r="B136" s="609" t="s">
        <v>772</v>
      </c>
      <c r="C136" s="610" t="s">
        <v>444</v>
      </c>
      <c r="D136" s="611" t="s">
        <v>455</v>
      </c>
      <c r="E136" s="612">
        <v>3000</v>
      </c>
      <c r="F136" s="613"/>
      <c r="G136" s="618">
        <v>20000</v>
      </c>
      <c r="H136">
        <f t="shared" si="12"/>
        <v>16000</v>
      </c>
      <c r="I136" s="597">
        <v>5000</v>
      </c>
    </row>
    <row r="137" spans="1:9" ht="48">
      <c r="A137" s="552">
        <v>125</v>
      </c>
      <c r="B137" s="614" t="s">
        <v>707</v>
      </c>
      <c r="C137" s="610" t="s">
        <v>444</v>
      </c>
      <c r="D137" s="615" t="s">
        <v>476</v>
      </c>
      <c r="E137" s="616">
        <v>0</v>
      </c>
      <c r="F137" s="613">
        <f t="shared" si="11"/>
        <v>0</v>
      </c>
      <c r="G137" s="619">
        <v>150000</v>
      </c>
      <c r="H137">
        <f t="shared" si="12"/>
        <v>120000</v>
      </c>
      <c r="I137" s="597">
        <f>+G137-H137</f>
        <v>30000</v>
      </c>
    </row>
    <row r="138" spans="1:9" ht="48">
      <c r="A138" s="552">
        <v>126</v>
      </c>
      <c r="B138" s="614" t="s">
        <v>708</v>
      </c>
      <c r="C138" s="610" t="s">
        <v>444</v>
      </c>
      <c r="D138" s="615" t="s">
        <v>476</v>
      </c>
      <c r="E138" s="616">
        <v>14000</v>
      </c>
      <c r="F138" s="613">
        <f t="shared" si="11"/>
        <v>3500</v>
      </c>
      <c r="G138" s="619">
        <v>30000</v>
      </c>
      <c r="H138">
        <f t="shared" si="12"/>
        <v>24000</v>
      </c>
      <c r="I138" s="597">
        <v>6000</v>
      </c>
    </row>
    <row r="139" spans="1:9" ht="27">
      <c r="A139" s="552">
        <v>127</v>
      </c>
      <c r="B139" s="609" t="s">
        <v>709</v>
      </c>
      <c r="C139" s="610" t="s">
        <v>444</v>
      </c>
      <c r="D139" s="615" t="s">
        <v>476</v>
      </c>
      <c r="E139" s="616">
        <v>14000</v>
      </c>
      <c r="F139" s="613">
        <f t="shared" si="11"/>
        <v>3500</v>
      </c>
      <c r="G139" s="619">
        <v>3000</v>
      </c>
      <c r="H139">
        <f t="shared" si="12"/>
        <v>2400</v>
      </c>
      <c r="I139" s="597">
        <v>3000</v>
      </c>
    </row>
    <row r="140" spans="1:9" ht="27">
      <c r="A140" s="552">
        <v>128</v>
      </c>
      <c r="B140" s="621" t="s">
        <v>710</v>
      </c>
      <c r="C140" s="610" t="s">
        <v>444</v>
      </c>
      <c r="D140" s="615" t="s">
        <v>476</v>
      </c>
      <c r="E140" s="616">
        <v>0</v>
      </c>
      <c r="F140" s="613">
        <f t="shared" si="11"/>
        <v>0</v>
      </c>
      <c r="G140" s="619">
        <v>3000</v>
      </c>
      <c r="H140">
        <f t="shared" si="12"/>
        <v>2400</v>
      </c>
      <c r="I140" s="597">
        <v>3000</v>
      </c>
    </row>
    <row r="141" spans="1:9" ht="27">
      <c r="A141" s="552">
        <v>129</v>
      </c>
      <c r="B141" s="609" t="s">
        <v>711</v>
      </c>
      <c r="C141" s="610" t="s">
        <v>444</v>
      </c>
      <c r="D141" s="615" t="s">
        <v>476</v>
      </c>
      <c r="E141" s="616">
        <v>3000</v>
      </c>
      <c r="F141" s="613"/>
      <c r="G141" s="619">
        <v>60000</v>
      </c>
      <c r="H141">
        <f t="shared" si="12"/>
        <v>48000</v>
      </c>
      <c r="I141" s="597">
        <v>12000</v>
      </c>
    </row>
    <row r="142" spans="1:9" ht="27">
      <c r="A142" s="552">
        <v>130</v>
      </c>
      <c r="B142" s="609" t="s">
        <v>712</v>
      </c>
      <c r="C142" s="610" t="s">
        <v>444</v>
      </c>
      <c r="D142" s="615"/>
      <c r="E142" s="616"/>
      <c r="F142" s="613"/>
      <c r="G142" s="619">
        <v>2000</v>
      </c>
      <c r="H142">
        <f t="shared" si="12"/>
        <v>1600</v>
      </c>
      <c r="I142" s="597">
        <v>2000</v>
      </c>
    </row>
    <row r="143" spans="1:9" ht="46.5" customHeight="1">
      <c r="A143" s="552">
        <v>131</v>
      </c>
      <c r="B143" s="592" t="s">
        <v>713</v>
      </c>
      <c r="C143" s="415" t="s">
        <v>444</v>
      </c>
      <c r="D143" s="416"/>
      <c r="E143" s="302"/>
      <c r="F143" s="591"/>
      <c r="G143" s="620"/>
      <c r="H143">
        <f t="shared" si="12"/>
        <v>0</v>
      </c>
      <c r="I143" s="597">
        <f>+G143-H143</f>
        <v>0</v>
      </c>
    </row>
    <row r="144" spans="1:9" ht="51" customHeight="1">
      <c r="A144" s="552">
        <v>132</v>
      </c>
      <c r="B144" s="407" t="s">
        <v>721</v>
      </c>
      <c r="C144" s="553" t="s">
        <v>367</v>
      </c>
      <c r="D144" s="554" t="s">
        <v>365</v>
      </c>
      <c r="E144" s="436">
        <v>0</v>
      </c>
      <c r="F144" s="70">
        <f t="shared" si="11"/>
        <v>0</v>
      </c>
      <c r="G144" s="589" t="s">
        <v>666</v>
      </c>
      <c r="H144" t="e">
        <f t="shared" si="12"/>
        <v>#VALUE!</v>
      </c>
      <c r="I144" s="597">
        <v>0</v>
      </c>
    </row>
    <row r="145" spans="1:9" ht="48.75" customHeight="1">
      <c r="A145" s="552">
        <v>133</v>
      </c>
      <c r="B145" s="304" t="s">
        <v>722</v>
      </c>
      <c r="C145" s="415" t="s">
        <v>367</v>
      </c>
      <c r="D145" s="416" t="s">
        <v>365</v>
      </c>
      <c r="E145" s="529">
        <v>0</v>
      </c>
      <c r="F145" s="70">
        <f t="shared" si="11"/>
        <v>0</v>
      </c>
      <c r="G145" s="528">
        <v>60000</v>
      </c>
      <c r="H145">
        <f t="shared" si="12"/>
        <v>48000</v>
      </c>
      <c r="I145" s="597">
        <f aca="true" t="shared" si="13" ref="I145:I151">+G145-H145</f>
        <v>12000</v>
      </c>
    </row>
    <row r="146" spans="1:9" ht="46.5">
      <c r="A146" s="552">
        <v>134</v>
      </c>
      <c r="B146" s="312" t="s">
        <v>506</v>
      </c>
      <c r="C146" s="415" t="s">
        <v>367</v>
      </c>
      <c r="D146" s="416" t="s">
        <v>365</v>
      </c>
      <c r="E146" s="313">
        <v>30000</v>
      </c>
      <c r="F146" s="70">
        <f t="shared" si="11"/>
        <v>7500</v>
      </c>
      <c r="G146" s="528">
        <v>50000</v>
      </c>
      <c r="H146">
        <f t="shared" si="12"/>
        <v>40000</v>
      </c>
      <c r="I146" s="597">
        <f t="shared" si="13"/>
        <v>10000</v>
      </c>
    </row>
    <row r="147" spans="1:9" ht="26.25">
      <c r="A147" s="552">
        <v>135</v>
      </c>
      <c r="B147" s="312" t="s">
        <v>494</v>
      </c>
      <c r="C147" s="415" t="s">
        <v>367</v>
      </c>
      <c r="D147" s="416" t="s">
        <v>365</v>
      </c>
      <c r="E147" s="313">
        <v>0</v>
      </c>
      <c r="F147" s="70">
        <f t="shared" si="11"/>
        <v>0</v>
      </c>
      <c r="G147" s="528">
        <f>E147-F147</f>
        <v>0</v>
      </c>
      <c r="H147">
        <f t="shared" si="12"/>
        <v>0</v>
      </c>
      <c r="I147" s="597">
        <f t="shared" si="13"/>
        <v>0</v>
      </c>
    </row>
    <row r="148" spans="1:9" ht="46.5">
      <c r="A148" s="552">
        <v>136</v>
      </c>
      <c r="B148" s="312" t="s">
        <v>723</v>
      </c>
      <c r="C148" s="415" t="s">
        <v>367</v>
      </c>
      <c r="D148" s="416" t="s">
        <v>365</v>
      </c>
      <c r="E148" s="313">
        <v>130000</v>
      </c>
      <c r="F148" s="70">
        <f t="shared" si="11"/>
        <v>32500</v>
      </c>
      <c r="G148" s="528">
        <v>30000</v>
      </c>
      <c r="H148">
        <f t="shared" si="12"/>
        <v>24000</v>
      </c>
      <c r="I148" s="597">
        <f t="shared" si="13"/>
        <v>6000</v>
      </c>
    </row>
    <row r="149" spans="1:9" ht="26.25">
      <c r="A149" s="552">
        <v>137</v>
      </c>
      <c r="B149" s="564" t="s">
        <v>724</v>
      </c>
      <c r="C149" s="415" t="s">
        <v>367</v>
      </c>
      <c r="D149" s="416" t="s">
        <v>365</v>
      </c>
      <c r="E149" s="436">
        <v>11000</v>
      </c>
      <c r="F149" s="70">
        <f t="shared" si="11"/>
        <v>2750</v>
      </c>
      <c r="G149" s="528">
        <v>30000</v>
      </c>
      <c r="H149">
        <f t="shared" si="12"/>
        <v>24000</v>
      </c>
      <c r="I149" s="597">
        <f t="shared" si="13"/>
        <v>6000</v>
      </c>
    </row>
    <row r="150" spans="1:9" ht="26.25">
      <c r="A150" s="552">
        <v>138</v>
      </c>
      <c r="B150" s="312" t="s">
        <v>507</v>
      </c>
      <c r="C150" s="415" t="s">
        <v>367</v>
      </c>
      <c r="D150" s="416" t="s">
        <v>365</v>
      </c>
      <c r="E150" s="442">
        <v>0</v>
      </c>
      <c r="F150" s="70">
        <f t="shared" si="11"/>
        <v>0</v>
      </c>
      <c r="G150" s="528">
        <f>E150-F150</f>
        <v>0</v>
      </c>
      <c r="H150">
        <f t="shared" si="12"/>
        <v>0</v>
      </c>
      <c r="I150" s="597">
        <f t="shared" si="13"/>
        <v>0</v>
      </c>
    </row>
    <row r="151" spans="1:9" ht="26.25">
      <c r="A151" s="552">
        <v>139</v>
      </c>
      <c r="B151" s="312" t="s">
        <v>508</v>
      </c>
      <c r="C151" s="415" t="s">
        <v>367</v>
      </c>
      <c r="D151" s="416" t="s">
        <v>365</v>
      </c>
      <c r="E151" s="442">
        <v>33000</v>
      </c>
      <c r="F151" s="70">
        <f t="shared" si="11"/>
        <v>8250</v>
      </c>
      <c r="G151" s="528">
        <v>30000</v>
      </c>
      <c r="H151">
        <f t="shared" si="12"/>
        <v>24000</v>
      </c>
      <c r="I151" s="597">
        <f t="shared" si="13"/>
        <v>6000</v>
      </c>
    </row>
    <row r="152" spans="1:9" ht="46.5">
      <c r="A152" s="552">
        <v>140</v>
      </c>
      <c r="B152" s="312" t="s">
        <v>720</v>
      </c>
      <c r="C152" s="415" t="s">
        <v>367</v>
      </c>
      <c r="D152" s="416" t="s">
        <v>365</v>
      </c>
      <c r="E152" s="442">
        <v>11000</v>
      </c>
      <c r="F152" s="70">
        <f t="shared" si="11"/>
        <v>2750</v>
      </c>
      <c r="G152" s="528">
        <v>220000</v>
      </c>
      <c r="H152">
        <f t="shared" si="12"/>
        <v>176000</v>
      </c>
      <c r="I152" s="597">
        <v>30000</v>
      </c>
    </row>
    <row r="153" spans="1:9" ht="48" customHeight="1">
      <c r="A153" s="552">
        <v>141</v>
      </c>
      <c r="B153" s="312" t="s">
        <v>718</v>
      </c>
      <c r="C153" s="415" t="s">
        <v>367</v>
      </c>
      <c r="D153" s="416" t="s">
        <v>365</v>
      </c>
      <c r="E153" s="442">
        <v>22000</v>
      </c>
      <c r="F153" s="70">
        <f t="shared" si="11"/>
        <v>5500</v>
      </c>
      <c r="G153" s="528">
        <v>40000</v>
      </c>
      <c r="H153">
        <f t="shared" si="12"/>
        <v>32000</v>
      </c>
      <c r="I153" s="597">
        <f>+G153-H153</f>
        <v>8000</v>
      </c>
    </row>
    <row r="154" spans="1:9" ht="46.5">
      <c r="A154" s="552">
        <v>142</v>
      </c>
      <c r="B154" s="314" t="s">
        <v>719</v>
      </c>
      <c r="C154" s="415" t="s">
        <v>367</v>
      </c>
      <c r="D154" s="416" t="s">
        <v>365</v>
      </c>
      <c r="E154" s="442">
        <v>44000</v>
      </c>
      <c r="F154" s="70">
        <f t="shared" si="11"/>
        <v>11000</v>
      </c>
      <c r="G154" s="528">
        <v>20000</v>
      </c>
      <c r="H154">
        <f t="shared" si="12"/>
        <v>16000</v>
      </c>
      <c r="I154" s="597">
        <v>5000</v>
      </c>
    </row>
    <row r="155" spans="1:9" ht="26.25">
      <c r="A155" s="552">
        <v>143</v>
      </c>
      <c r="B155" s="294" t="s">
        <v>509</v>
      </c>
      <c r="C155" s="415" t="s">
        <v>447</v>
      </c>
      <c r="D155" s="416" t="s">
        <v>448</v>
      </c>
      <c r="E155" s="442">
        <v>0</v>
      </c>
      <c r="F155" s="70">
        <f t="shared" si="11"/>
        <v>0</v>
      </c>
      <c r="G155" s="528">
        <v>2000</v>
      </c>
      <c r="H155">
        <f t="shared" si="12"/>
        <v>1600</v>
      </c>
      <c r="I155" s="597">
        <v>2000</v>
      </c>
    </row>
    <row r="156" spans="1:9" ht="26.25">
      <c r="A156" s="552">
        <v>144</v>
      </c>
      <c r="B156" s="410" t="s">
        <v>323</v>
      </c>
      <c r="C156" s="124" t="s">
        <v>447</v>
      </c>
      <c r="D156" s="125" t="s">
        <v>448</v>
      </c>
      <c r="E156" s="435">
        <v>1000</v>
      </c>
      <c r="F156" s="70"/>
      <c r="G156" s="528">
        <v>2000</v>
      </c>
      <c r="H156">
        <f t="shared" si="12"/>
        <v>1600</v>
      </c>
      <c r="I156" s="597">
        <v>2000</v>
      </c>
    </row>
    <row r="157" spans="1:9" ht="26.25">
      <c r="A157" s="552">
        <v>145</v>
      </c>
      <c r="B157" s="410" t="s">
        <v>324</v>
      </c>
      <c r="C157" s="124" t="s">
        <v>447</v>
      </c>
      <c r="D157" s="125" t="s">
        <v>448</v>
      </c>
      <c r="E157" s="527">
        <v>2000</v>
      </c>
      <c r="F157" s="70"/>
      <c r="G157" s="528">
        <f>E157-F157</f>
        <v>2000</v>
      </c>
      <c r="H157">
        <f t="shared" si="12"/>
        <v>1600</v>
      </c>
      <c r="I157" s="597">
        <v>2000</v>
      </c>
    </row>
    <row r="158" spans="1:9" ht="26.25">
      <c r="A158" s="552">
        <v>146</v>
      </c>
      <c r="B158" s="86" t="s">
        <v>510</v>
      </c>
      <c r="C158" s="124" t="s">
        <v>447</v>
      </c>
      <c r="D158" s="125" t="s">
        <v>448</v>
      </c>
      <c r="E158" s="302">
        <v>0</v>
      </c>
      <c r="F158" s="70">
        <f t="shared" si="11"/>
        <v>0</v>
      </c>
      <c r="G158" s="528">
        <f>E158-F158</f>
        <v>0</v>
      </c>
      <c r="H158">
        <f t="shared" si="12"/>
        <v>0</v>
      </c>
      <c r="I158" s="597">
        <f>+G158-H158</f>
        <v>0</v>
      </c>
    </row>
    <row r="159" spans="1:9" ht="26.25">
      <c r="A159" s="552">
        <v>147</v>
      </c>
      <c r="B159" s="86" t="s">
        <v>587</v>
      </c>
      <c r="C159" s="124" t="s">
        <v>447</v>
      </c>
      <c r="D159" s="125"/>
      <c r="E159" s="302"/>
      <c r="F159" s="70"/>
      <c r="G159" s="528">
        <v>60000</v>
      </c>
      <c r="H159">
        <f t="shared" si="12"/>
        <v>48000</v>
      </c>
      <c r="I159" s="597">
        <f>+G159-H159</f>
        <v>12000</v>
      </c>
    </row>
    <row r="160" spans="1:9" ht="26.25">
      <c r="A160" s="552">
        <v>148</v>
      </c>
      <c r="B160" s="86" t="s">
        <v>717</v>
      </c>
      <c r="C160" s="539" t="s">
        <v>447</v>
      </c>
      <c r="D160" s="540"/>
      <c r="E160" s="561"/>
      <c r="F160" s="70"/>
      <c r="G160" s="562">
        <v>2000</v>
      </c>
      <c r="H160">
        <f t="shared" si="12"/>
        <v>1600</v>
      </c>
      <c r="I160" s="597">
        <v>2000</v>
      </c>
    </row>
    <row r="161" spans="1:9" ht="26.25">
      <c r="A161" s="552">
        <v>149</v>
      </c>
      <c r="B161" s="565" t="s">
        <v>511</v>
      </c>
      <c r="C161" s="124" t="s">
        <v>550</v>
      </c>
      <c r="D161" s="125" t="s">
        <v>549</v>
      </c>
      <c r="E161" s="302">
        <v>2000</v>
      </c>
      <c r="F161" s="563"/>
      <c r="G161" s="566">
        <v>2000</v>
      </c>
      <c r="H161">
        <f t="shared" si="12"/>
        <v>1600</v>
      </c>
      <c r="I161" s="597">
        <v>2000</v>
      </c>
    </row>
    <row r="162" spans="1:9" ht="26.25">
      <c r="A162" s="552">
        <v>150</v>
      </c>
      <c r="B162" s="565" t="s">
        <v>512</v>
      </c>
      <c r="C162" s="124" t="s">
        <v>550</v>
      </c>
      <c r="D162" s="125" t="s">
        <v>549</v>
      </c>
      <c r="E162" s="302">
        <v>5000</v>
      </c>
      <c r="F162" s="563">
        <f t="shared" si="11"/>
        <v>1250</v>
      </c>
      <c r="G162" s="566">
        <v>5000</v>
      </c>
      <c r="H162">
        <f t="shared" si="12"/>
        <v>4000</v>
      </c>
      <c r="I162" s="597">
        <v>3000</v>
      </c>
    </row>
    <row r="163" spans="1:9" ht="26.25">
      <c r="A163" s="552">
        <v>151</v>
      </c>
      <c r="B163" s="565" t="s">
        <v>458</v>
      </c>
      <c r="C163" s="124" t="s">
        <v>550</v>
      </c>
      <c r="D163" s="125" t="s">
        <v>549</v>
      </c>
      <c r="E163" s="302">
        <v>5000</v>
      </c>
      <c r="F163" s="563">
        <f t="shared" si="11"/>
        <v>1250</v>
      </c>
      <c r="G163" s="566">
        <v>5000</v>
      </c>
      <c r="H163">
        <f t="shared" si="12"/>
        <v>4000</v>
      </c>
      <c r="I163" s="597">
        <v>3000</v>
      </c>
    </row>
    <row r="164" spans="1:9" ht="26.25">
      <c r="A164" s="552">
        <v>152</v>
      </c>
      <c r="B164" s="565" t="s">
        <v>513</v>
      </c>
      <c r="C164" s="124" t="s">
        <v>550</v>
      </c>
      <c r="D164" s="125" t="s">
        <v>549</v>
      </c>
      <c r="E164" s="302">
        <v>2500</v>
      </c>
      <c r="F164" s="563"/>
      <c r="G164" s="566">
        <v>2500</v>
      </c>
      <c r="H164">
        <f aca="true" t="shared" si="14" ref="H164:H191">+G164*80/100</f>
        <v>2000</v>
      </c>
      <c r="I164" s="597">
        <v>3000</v>
      </c>
    </row>
    <row r="165" spans="1:9" ht="26.25">
      <c r="A165" s="552">
        <v>153</v>
      </c>
      <c r="B165" s="565" t="s">
        <v>725</v>
      </c>
      <c r="C165" s="124" t="s">
        <v>550</v>
      </c>
      <c r="D165" s="125" t="s">
        <v>549</v>
      </c>
      <c r="E165" s="302">
        <v>5000</v>
      </c>
      <c r="F165" s="563">
        <f t="shared" si="11"/>
        <v>1250</v>
      </c>
      <c r="G165" s="566">
        <v>5000</v>
      </c>
      <c r="H165">
        <f t="shared" si="14"/>
        <v>4000</v>
      </c>
      <c r="I165" s="597">
        <v>3000</v>
      </c>
    </row>
    <row r="166" spans="1:9" ht="26.25">
      <c r="A166" s="552">
        <v>154</v>
      </c>
      <c r="B166" s="565" t="s">
        <v>596</v>
      </c>
      <c r="C166" s="124" t="s">
        <v>550</v>
      </c>
      <c r="D166" s="125" t="s">
        <v>549</v>
      </c>
      <c r="E166" s="302">
        <v>0</v>
      </c>
      <c r="F166" s="563">
        <f t="shared" si="11"/>
        <v>0</v>
      </c>
      <c r="G166" s="566">
        <v>25000</v>
      </c>
      <c r="H166">
        <f t="shared" si="14"/>
        <v>20000</v>
      </c>
      <c r="I166" s="597">
        <f>+G166-H166</f>
        <v>5000</v>
      </c>
    </row>
    <row r="167" spans="1:9" ht="26.25">
      <c r="A167" s="552">
        <v>155</v>
      </c>
      <c r="B167" s="565" t="s">
        <v>597</v>
      </c>
      <c r="C167" s="124" t="s">
        <v>550</v>
      </c>
      <c r="D167" s="125" t="s">
        <v>549</v>
      </c>
      <c r="E167" s="435">
        <v>14000</v>
      </c>
      <c r="F167" s="563">
        <f t="shared" si="11"/>
        <v>3500</v>
      </c>
      <c r="G167" s="566">
        <v>14000</v>
      </c>
      <c r="H167">
        <f t="shared" si="14"/>
        <v>11200</v>
      </c>
      <c r="I167" s="597">
        <v>3500</v>
      </c>
    </row>
    <row r="168" spans="1:9" ht="26.25">
      <c r="A168" s="552">
        <v>156</v>
      </c>
      <c r="B168" s="565" t="s">
        <v>598</v>
      </c>
      <c r="C168" s="124" t="s">
        <v>550</v>
      </c>
      <c r="D168" s="125" t="s">
        <v>549</v>
      </c>
      <c r="E168" s="301">
        <v>0</v>
      </c>
      <c r="F168" s="563">
        <f t="shared" si="11"/>
        <v>0</v>
      </c>
      <c r="G168" s="566">
        <v>11000</v>
      </c>
      <c r="H168">
        <f t="shared" si="14"/>
        <v>8800</v>
      </c>
      <c r="I168" s="597">
        <v>3500</v>
      </c>
    </row>
    <row r="169" spans="1:9" ht="46.5">
      <c r="A169" s="552">
        <v>157</v>
      </c>
      <c r="B169" s="99" t="s">
        <v>741</v>
      </c>
      <c r="C169" s="567" t="s">
        <v>362</v>
      </c>
      <c r="D169" s="568" t="s">
        <v>363</v>
      </c>
      <c r="E169" s="569">
        <v>8000</v>
      </c>
      <c r="F169" s="70">
        <f t="shared" si="11"/>
        <v>2000</v>
      </c>
      <c r="G169" s="570">
        <v>10000</v>
      </c>
      <c r="H169">
        <f t="shared" si="14"/>
        <v>8000</v>
      </c>
      <c r="I169" s="617">
        <v>3000</v>
      </c>
    </row>
    <row r="170" spans="1:9" ht="26.25">
      <c r="A170" s="552">
        <v>158</v>
      </c>
      <c r="B170" s="98" t="s">
        <v>600</v>
      </c>
      <c r="C170" s="571" t="s">
        <v>362</v>
      </c>
      <c r="D170" s="572" t="s">
        <v>363</v>
      </c>
      <c r="E170" s="558">
        <v>16000</v>
      </c>
      <c r="F170" s="70">
        <f t="shared" si="11"/>
        <v>4000</v>
      </c>
      <c r="G170" s="528">
        <v>15000</v>
      </c>
      <c r="H170">
        <f t="shared" si="14"/>
        <v>12000</v>
      </c>
      <c r="I170" s="597">
        <v>3500</v>
      </c>
    </row>
    <row r="171" spans="1:9" ht="26.25">
      <c r="A171" s="552">
        <v>159</v>
      </c>
      <c r="B171" s="312" t="s">
        <v>740</v>
      </c>
      <c r="C171" s="571" t="s">
        <v>362</v>
      </c>
      <c r="D171" s="572" t="s">
        <v>363</v>
      </c>
      <c r="E171" s="302">
        <v>6000</v>
      </c>
      <c r="F171" s="70">
        <f t="shared" si="11"/>
        <v>1500</v>
      </c>
      <c r="G171" s="528">
        <v>10000</v>
      </c>
      <c r="H171">
        <f t="shared" si="14"/>
        <v>8000</v>
      </c>
      <c r="I171" s="597">
        <v>3000</v>
      </c>
    </row>
    <row r="172" spans="1:9" ht="41.25" customHeight="1">
      <c r="A172" s="552">
        <v>160</v>
      </c>
      <c r="B172" s="294" t="s">
        <v>767</v>
      </c>
      <c r="C172" s="415" t="s">
        <v>356</v>
      </c>
      <c r="D172" s="416" t="s">
        <v>357</v>
      </c>
      <c r="E172" s="302">
        <v>4000</v>
      </c>
      <c r="F172" s="70">
        <f t="shared" si="11"/>
        <v>1000</v>
      </c>
      <c r="G172" s="528">
        <v>20000</v>
      </c>
      <c r="H172">
        <f t="shared" si="14"/>
        <v>16000</v>
      </c>
      <c r="I172" s="597">
        <v>5000</v>
      </c>
    </row>
    <row r="173" spans="1:9" ht="32.25" customHeight="1">
      <c r="A173" s="552">
        <v>161</v>
      </c>
      <c r="B173" s="294" t="s">
        <v>325</v>
      </c>
      <c r="C173" s="415" t="s">
        <v>356</v>
      </c>
      <c r="D173" s="416" t="s">
        <v>357</v>
      </c>
      <c r="E173" s="302">
        <v>1000</v>
      </c>
      <c r="F173" s="70"/>
      <c r="G173" s="528">
        <f aca="true" t="shared" si="15" ref="G173:G178">E173-F173</f>
        <v>1000</v>
      </c>
      <c r="H173">
        <f t="shared" si="14"/>
        <v>800</v>
      </c>
      <c r="I173" s="597">
        <v>1000</v>
      </c>
    </row>
    <row r="174" spans="1:9" ht="26.25">
      <c r="A174" s="552">
        <v>162</v>
      </c>
      <c r="B174" s="410" t="s">
        <v>514</v>
      </c>
      <c r="C174" s="124" t="s">
        <v>356</v>
      </c>
      <c r="D174" s="125" t="s">
        <v>357</v>
      </c>
      <c r="E174" s="320">
        <v>4000</v>
      </c>
      <c r="F174" s="70">
        <f t="shared" si="11"/>
        <v>1000</v>
      </c>
      <c r="G174" s="528">
        <f t="shared" si="15"/>
        <v>3000</v>
      </c>
      <c r="H174">
        <f t="shared" si="14"/>
        <v>2400</v>
      </c>
      <c r="I174" s="597">
        <v>3000</v>
      </c>
    </row>
    <row r="175" spans="1:9" ht="28.5" customHeight="1">
      <c r="A175" s="552">
        <v>163</v>
      </c>
      <c r="B175" s="83" t="s">
        <v>326</v>
      </c>
      <c r="C175" s="124" t="s">
        <v>356</v>
      </c>
      <c r="D175" s="125" t="s">
        <v>357</v>
      </c>
      <c r="E175" s="320">
        <v>1900</v>
      </c>
      <c r="F175" s="70"/>
      <c r="G175" s="528">
        <v>1500</v>
      </c>
      <c r="H175">
        <f t="shared" si="14"/>
        <v>1200</v>
      </c>
      <c r="I175" s="597">
        <v>1500</v>
      </c>
    </row>
    <row r="176" spans="1:9" ht="46.5">
      <c r="A176" s="552">
        <v>164</v>
      </c>
      <c r="B176" s="372" t="s">
        <v>515</v>
      </c>
      <c r="C176" s="415" t="s">
        <v>356</v>
      </c>
      <c r="D176" s="416" t="s">
        <v>357</v>
      </c>
      <c r="E176" s="376">
        <v>6500</v>
      </c>
      <c r="F176" s="70">
        <f t="shared" si="11"/>
        <v>1625</v>
      </c>
      <c r="G176" s="528">
        <v>10000</v>
      </c>
      <c r="H176">
        <f t="shared" si="14"/>
        <v>8000</v>
      </c>
      <c r="I176" s="597">
        <v>3000</v>
      </c>
    </row>
    <row r="177" spans="1:9" ht="26.25">
      <c r="A177" s="552">
        <v>165</v>
      </c>
      <c r="B177" s="573" t="s">
        <v>755</v>
      </c>
      <c r="C177" s="415" t="s">
        <v>459</v>
      </c>
      <c r="D177" s="416" t="s">
        <v>460</v>
      </c>
      <c r="E177" s="376">
        <v>0</v>
      </c>
      <c r="F177" s="70">
        <f t="shared" si="11"/>
        <v>0</v>
      </c>
      <c r="G177" s="574" t="s">
        <v>666</v>
      </c>
      <c r="H177" t="e">
        <f t="shared" si="14"/>
        <v>#VALUE!</v>
      </c>
      <c r="I177" s="597">
        <v>0</v>
      </c>
    </row>
    <row r="178" spans="1:9" ht="26.25">
      <c r="A178" s="552">
        <v>166</v>
      </c>
      <c r="B178" s="98" t="s">
        <v>601</v>
      </c>
      <c r="C178" s="415" t="s">
        <v>529</v>
      </c>
      <c r="D178" s="416" t="s">
        <v>359</v>
      </c>
      <c r="E178" s="301">
        <v>0</v>
      </c>
      <c r="F178" s="70">
        <f t="shared" si="11"/>
        <v>0</v>
      </c>
      <c r="G178" s="528">
        <f t="shared" si="15"/>
        <v>0</v>
      </c>
      <c r="H178">
        <f t="shared" si="14"/>
        <v>0</v>
      </c>
      <c r="I178" s="597">
        <f>+G178-H178</f>
        <v>0</v>
      </c>
    </row>
    <row r="179" spans="1:9" ht="26.25">
      <c r="A179" s="552">
        <v>167</v>
      </c>
      <c r="B179" s="564" t="s">
        <v>663</v>
      </c>
      <c r="C179" s="415" t="s">
        <v>529</v>
      </c>
      <c r="D179" s="416"/>
      <c r="E179" s="301"/>
      <c r="F179" s="70"/>
      <c r="G179" s="528">
        <v>0</v>
      </c>
      <c r="H179">
        <f t="shared" si="14"/>
        <v>0</v>
      </c>
      <c r="I179" s="597">
        <f>+G179-H179</f>
        <v>0</v>
      </c>
    </row>
    <row r="180" spans="1:9" ht="24" customHeight="1">
      <c r="A180" s="552">
        <v>168</v>
      </c>
      <c r="B180" s="98" t="s">
        <v>518</v>
      </c>
      <c r="C180" s="415" t="s">
        <v>480</v>
      </c>
      <c r="D180" s="416" t="s">
        <v>481</v>
      </c>
      <c r="E180" s="301">
        <v>110000</v>
      </c>
      <c r="F180" s="70">
        <f t="shared" si="11"/>
        <v>27500</v>
      </c>
      <c r="G180" s="574" t="s">
        <v>666</v>
      </c>
      <c r="H180" t="e">
        <f t="shared" si="14"/>
        <v>#VALUE!</v>
      </c>
      <c r="I180" s="597">
        <v>0</v>
      </c>
    </row>
    <row r="181" spans="1:9" ht="24" customHeight="1">
      <c r="A181" s="552">
        <v>169</v>
      </c>
      <c r="B181" s="98" t="s">
        <v>519</v>
      </c>
      <c r="C181" s="415" t="s">
        <v>480</v>
      </c>
      <c r="D181" s="416" t="s">
        <v>481</v>
      </c>
      <c r="E181" s="301">
        <v>5000</v>
      </c>
      <c r="F181" s="70">
        <f aca="true" t="shared" si="16" ref="F181:F186">E181*25/100</f>
        <v>1250</v>
      </c>
      <c r="G181" s="536">
        <v>5000</v>
      </c>
      <c r="H181">
        <f t="shared" si="14"/>
        <v>4000</v>
      </c>
      <c r="I181" s="597">
        <v>3000</v>
      </c>
    </row>
    <row r="182" spans="1:9" ht="24" customHeight="1">
      <c r="A182" s="552">
        <v>170</v>
      </c>
      <c r="B182" s="98" t="s">
        <v>520</v>
      </c>
      <c r="C182" s="415" t="s">
        <v>480</v>
      </c>
      <c r="D182" s="416" t="s">
        <v>481</v>
      </c>
      <c r="E182" s="436">
        <v>11000</v>
      </c>
      <c r="F182" s="70">
        <f t="shared" si="16"/>
        <v>2750</v>
      </c>
      <c r="G182" s="575" t="s">
        <v>666</v>
      </c>
      <c r="H182" t="e">
        <f t="shared" si="14"/>
        <v>#VALUE!</v>
      </c>
      <c r="I182" s="597">
        <v>0</v>
      </c>
    </row>
    <row r="183" spans="1:9" ht="24" customHeight="1">
      <c r="A183" s="552">
        <v>171</v>
      </c>
      <c r="B183" s="98" t="s">
        <v>521</v>
      </c>
      <c r="C183" s="415" t="s">
        <v>480</v>
      </c>
      <c r="D183" s="416" t="s">
        <v>481</v>
      </c>
      <c r="E183" s="442">
        <v>1500</v>
      </c>
      <c r="F183" s="70"/>
      <c r="G183" s="528">
        <f>E183-F183</f>
        <v>1500</v>
      </c>
      <c r="H183">
        <f t="shared" si="14"/>
        <v>1200</v>
      </c>
      <c r="I183" s="597">
        <v>1500</v>
      </c>
    </row>
    <row r="184" spans="1:9" ht="36" customHeight="1">
      <c r="A184" s="552">
        <v>172</v>
      </c>
      <c r="B184" s="98" t="s">
        <v>664</v>
      </c>
      <c r="C184" s="415" t="s">
        <v>480</v>
      </c>
      <c r="D184" s="416" t="s">
        <v>481</v>
      </c>
      <c r="E184" s="442">
        <v>0</v>
      </c>
      <c r="F184" s="70">
        <f t="shared" si="16"/>
        <v>0</v>
      </c>
      <c r="G184" s="557" t="s">
        <v>666</v>
      </c>
      <c r="H184" t="e">
        <f t="shared" si="14"/>
        <v>#VALUE!</v>
      </c>
      <c r="I184" s="597">
        <v>0</v>
      </c>
    </row>
    <row r="185" spans="1:9" ht="42" customHeight="1">
      <c r="A185" s="552">
        <v>173</v>
      </c>
      <c r="B185" s="98" t="s">
        <v>665</v>
      </c>
      <c r="C185" s="415" t="s">
        <v>480</v>
      </c>
      <c r="D185" s="416" t="s">
        <v>481</v>
      </c>
      <c r="E185" s="529">
        <v>28000</v>
      </c>
      <c r="F185" s="70">
        <f t="shared" si="16"/>
        <v>7000</v>
      </c>
      <c r="G185" s="576">
        <v>21000</v>
      </c>
      <c r="H185">
        <f t="shared" si="14"/>
        <v>16800</v>
      </c>
      <c r="I185" s="597">
        <v>5000</v>
      </c>
    </row>
    <row r="186" spans="1:9" ht="30.75" customHeight="1">
      <c r="A186" s="552">
        <v>174</v>
      </c>
      <c r="B186" s="98" t="s">
        <v>522</v>
      </c>
      <c r="C186" s="415" t="s">
        <v>480</v>
      </c>
      <c r="D186" s="416" t="s">
        <v>481</v>
      </c>
      <c r="E186" s="529">
        <v>0</v>
      </c>
      <c r="F186" s="70">
        <f t="shared" si="16"/>
        <v>0</v>
      </c>
      <c r="G186" s="576" t="s">
        <v>666</v>
      </c>
      <c r="H186" t="e">
        <f t="shared" si="14"/>
        <v>#VALUE!</v>
      </c>
      <c r="I186" s="597">
        <v>0</v>
      </c>
    </row>
    <row r="187" spans="1:9" ht="30.75" customHeight="1">
      <c r="A187" s="552">
        <v>175</v>
      </c>
      <c r="B187" s="577" t="s">
        <v>602</v>
      </c>
      <c r="C187" s="578" t="s">
        <v>528</v>
      </c>
      <c r="D187" s="579" t="s">
        <v>374</v>
      </c>
      <c r="E187" s="529">
        <v>1500</v>
      </c>
      <c r="F187" s="70"/>
      <c r="G187" s="528">
        <f>E187-F187</f>
        <v>1500</v>
      </c>
      <c r="H187">
        <f t="shared" si="14"/>
        <v>1200</v>
      </c>
      <c r="I187" s="597">
        <v>1500</v>
      </c>
    </row>
    <row r="188" spans="1:9" ht="30.75" customHeight="1">
      <c r="A188" s="552">
        <v>176</v>
      </c>
      <c r="B188" s="577" t="s">
        <v>662</v>
      </c>
      <c r="C188" s="578" t="s">
        <v>528</v>
      </c>
      <c r="D188" s="579" t="s">
        <v>374</v>
      </c>
      <c r="E188" s="529">
        <v>2000</v>
      </c>
      <c r="F188" s="70"/>
      <c r="G188" s="528">
        <f>E188-F188</f>
        <v>2000</v>
      </c>
      <c r="H188">
        <f t="shared" si="14"/>
        <v>1600</v>
      </c>
      <c r="I188" s="597">
        <v>2000</v>
      </c>
    </row>
    <row r="189" spans="1:9" ht="30.75" customHeight="1">
      <c r="A189" s="552">
        <v>177</v>
      </c>
      <c r="B189" s="577" t="s">
        <v>603</v>
      </c>
      <c r="C189" s="578" t="s">
        <v>528</v>
      </c>
      <c r="D189" s="579" t="s">
        <v>374</v>
      </c>
      <c r="E189" s="529">
        <v>1500</v>
      </c>
      <c r="F189" s="70"/>
      <c r="G189" s="528">
        <f>E189-F189</f>
        <v>1500</v>
      </c>
      <c r="H189">
        <f t="shared" si="14"/>
        <v>1200</v>
      </c>
      <c r="I189" s="597">
        <v>1500</v>
      </c>
    </row>
    <row r="190" spans="1:9" ht="30.75" customHeight="1">
      <c r="A190" s="552">
        <v>178</v>
      </c>
      <c r="B190" s="580" t="s">
        <v>604</v>
      </c>
      <c r="C190" s="578" t="s">
        <v>528</v>
      </c>
      <c r="D190" s="581" t="s">
        <v>374</v>
      </c>
      <c r="E190" s="582">
        <v>1500</v>
      </c>
      <c r="F190" s="70"/>
      <c r="G190" s="583">
        <f>E190-F190</f>
        <v>1500</v>
      </c>
      <c r="H190">
        <f t="shared" si="14"/>
        <v>1200</v>
      </c>
      <c r="I190" s="598">
        <v>1500</v>
      </c>
    </row>
    <row r="191" spans="1:9" ht="31.5" customHeight="1">
      <c r="A191" s="1001" t="s">
        <v>114</v>
      </c>
      <c r="B191" s="1001"/>
      <c r="C191" s="1001"/>
      <c r="G191" s="584">
        <f>SUM(G4:G190)</f>
        <v>4385500</v>
      </c>
      <c r="H191">
        <f t="shared" si="14"/>
        <v>3508400</v>
      </c>
      <c r="I191" s="599">
        <f>SUM(I3:I190)</f>
        <v>1108500</v>
      </c>
    </row>
    <row r="194" spans="2:4" ht="29.25">
      <c r="B194" s="275"/>
      <c r="C194" s="275"/>
      <c r="D194" s="275"/>
    </row>
    <row r="301" spans="1:5" ht="26.25">
      <c r="A301" s="84"/>
      <c r="B301" s="84"/>
      <c r="C301" s="84"/>
      <c r="D301" s="84"/>
      <c r="E301" s="422"/>
    </row>
    <row r="302" spans="1:5" ht="26.25">
      <c r="A302" s="84"/>
      <c r="B302" s="84"/>
      <c r="C302" s="84"/>
      <c r="D302" s="84"/>
      <c r="E302" s="422"/>
    </row>
    <row r="303" spans="1:5" ht="26.25">
      <c r="A303" s="84"/>
      <c r="B303" s="84"/>
      <c r="C303" s="84"/>
      <c r="D303" s="84"/>
      <c r="E303" s="422"/>
    </row>
    <row r="304" spans="1:5" ht="26.25">
      <c r="A304" s="84"/>
      <c r="B304" s="84"/>
      <c r="C304" s="84"/>
      <c r="D304" s="84"/>
      <c r="E304" s="422"/>
    </row>
    <row r="305" spans="1:5" ht="26.25">
      <c r="A305" s="84"/>
      <c r="B305" s="84"/>
      <c r="C305" s="84"/>
      <c r="D305" s="84"/>
      <c r="E305" s="422"/>
    </row>
    <row r="306" spans="1:5" ht="26.25">
      <c r="A306" s="84"/>
      <c r="B306" s="84"/>
      <c r="C306" s="84"/>
      <c r="D306" s="84"/>
      <c r="E306" s="422"/>
    </row>
  </sheetData>
  <sheetProtection/>
  <mergeCells count="4">
    <mergeCell ref="A191:C191"/>
    <mergeCell ref="B1:B2"/>
    <mergeCell ref="C1:C2"/>
    <mergeCell ref="A1:A2"/>
  </mergeCells>
  <printOptions/>
  <pageMargins left="0.3" right="0.12" top="0.39" bottom="0.22" header="0.37" footer="0.11"/>
  <pageSetup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68"/>
  <sheetViews>
    <sheetView showGridLines="0" zoomScale="90" zoomScaleNormal="90" zoomScalePageLayoutView="0" workbookViewId="0" topLeftCell="A1">
      <selection activeCell="C52" sqref="C52"/>
    </sheetView>
  </sheetViews>
  <sheetFormatPr defaultColWidth="9.00390625" defaultRowHeight="39.75" customHeight="1"/>
  <cols>
    <col min="1" max="1" width="37.125" style="233" customWidth="1"/>
    <col min="2" max="2" width="9.25390625" style="700" customWidth="1"/>
    <col min="3" max="3" width="36.375" style="233" customWidth="1"/>
    <col min="4" max="4" width="9.625" style="700" customWidth="1"/>
    <col min="5" max="5" width="36.125" style="233" customWidth="1"/>
    <col min="6" max="6" width="9.875" style="700" customWidth="1"/>
    <col min="7" max="7" width="37.00390625" style="233" customWidth="1"/>
    <col min="8" max="8" width="9.00390625" style="700" customWidth="1"/>
    <col min="9" max="9" width="9.00390625" style="233" customWidth="1"/>
    <col min="10" max="10" width="10.625" style="233" bestFit="1" customWidth="1"/>
    <col min="11" max="16384" width="9.00390625" style="233" customWidth="1"/>
  </cols>
  <sheetData>
    <row r="1" spans="1:8" s="77" customFormat="1" ht="39.75" customHeight="1">
      <c r="A1" s="1006" t="s">
        <v>810</v>
      </c>
      <c r="B1" s="1004" t="s">
        <v>814</v>
      </c>
      <c r="C1" s="1006" t="s">
        <v>811</v>
      </c>
      <c r="D1" s="1004" t="s">
        <v>814</v>
      </c>
      <c r="E1" s="1009" t="s">
        <v>812</v>
      </c>
      <c r="F1" s="1004" t="s">
        <v>814</v>
      </c>
      <c r="G1" s="1008" t="s">
        <v>813</v>
      </c>
      <c r="H1" s="1004" t="s">
        <v>814</v>
      </c>
    </row>
    <row r="2" spans="1:8" s="77" customFormat="1" ht="24" customHeight="1">
      <c r="A2" s="1007"/>
      <c r="B2" s="1005"/>
      <c r="C2" s="1007"/>
      <c r="D2" s="1005"/>
      <c r="E2" s="1009"/>
      <c r="F2" s="1005"/>
      <c r="G2" s="1008"/>
      <c r="H2" s="1005"/>
    </row>
    <row r="3" spans="1:8" s="681" customFormat="1" ht="90" customHeight="1">
      <c r="A3" s="679" t="s">
        <v>421</v>
      </c>
      <c r="B3" s="692" t="s">
        <v>457</v>
      </c>
      <c r="C3" s="680" t="s">
        <v>703</v>
      </c>
      <c r="D3" s="702">
        <v>110000</v>
      </c>
      <c r="E3" s="686" t="s">
        <v>556</v>
      </c>
      <c r="F3" s="702">
        <v>2000</v>
      </c>
      <c r="G3" s="677" t="s">
        <v>484</v>
      </c>
      <c r="H3" s="692" t="s">
        <v>457</v>
      </c>
    </row>
    <row r="4" spans="1:8" s="681" customFormat="1" ht="90" customHeight="1">
      <c r="A4" s="680" t="s">
        <v>742</v>
      </c>
      <c r="B4" s="692" t="s">
        <v>457</v>
      </c>
      <c r="C4" s="679" t="s">
        <v>702</v>
      </c>
      <c r="D4" s="702">
        <v>40000</v>
      </c>
      <c r="E4" s="686" t="s">
        <v>423</v>
      </c>
      <c r="F4" s="702">
        <v>3000</v>
      </c>
      <c r="G4" s="680" t="s">
        <v>417</v>
      </c>
      <c r="H4" s="692" t="s">
        <v>457</v>
      </c>
    </row>
    <row r="5" spans="1:8" s="681" customFormat="1" ht="90" customHeight="1">
      <c r="A5" s="680" t="s">
        <v>554</v>
      </c>
      <c r="B5" s="692">
        <v>5000</v>
      </c>
      <c r="C5" s="680" t="s">
        <v>704</v>
      </c>
      <c r="D5" s="702">
        <v>14000</v>
      </c>
      <c r="E5" s="687" t="s">
        <v>560</v>
      </c>
      <c r="F5" s="704" t="s">
        <v>457</v>
      </c>
      <c r="G5" s="677" t="s">
        <v>573</v>
      </c>
      <c r="H5" s="692">
        <v>20000</v>
      </c>
    </row>
    <row r="6" spans="1:8" s="681" customFormat="1" ht="90" customHeight="1">
      <c r="A6" s="680" t="s">
        <v>743</v>
      </c>
      <c r="B6" s="692">
        <v>3000</v>
      </c>
      <c r="C6" s="680" t="s">
        <v>413</v>
      </c>
      <c r="D6" s="702" t="s">
        <v>457</v>
      </c>
      <c r="E6" s="687" t="s">
        <v>561</v>
      </c>
      <c r="F6" s="704" t="s">
        <v>457</v>
      </c>
      <c r="G6" s="680" t="s">
        <v>555</v>
      </c>
      <c r="H6" s="692">
        <v>35000</v>
      </c>
    </row>
    <row r="7" spans="1:8" s="681" customFormat="1" ht="90" customHeight="1">
      <c r="A7" s="680" t="s">
        <v>744</v>
      </c>
      <c r="B7" s="693">
        <v>6000</v>
      </c>
      <c r="C7" s="680" t="s">
        <v>753</v>
      </c>
      <c r="D7" s="702">
        <v>3000</v>
      </c>
      <c r="E7" s="686" t="s">
        <v>762</v>
      </c>
      <c r="F7" s="702">
        <v>3000</v>
      </c>
      <c r="G7" s="682" t="s">
        <v>755</v>
      </c>
      <c r="H7" s="692" t="s">
        <v>457</v>
      </c>
    </row>
    <row r="8" spans="1:8" s="681" customFormat="1" ht="90" customHeight="1">
      <c r="A8" s="679" t="s">
        <v>745</v>
      </c>
      <c r="B8" s="692">
        <v>3000</v>
      </c>
      <c r="C8" s="680" t="s">
        <v>768</v>
      </c>
      <c r="D8" s="702">
        <v>6000</v>
      </c>
      <c r="E8" s="686" t="s">
        <v>498</v>
      </c>
      <c r="F8" s="702">
        <v>3000</v>
      </c>
      <c r="G8" s="677" t="s">
        <v>487</v>
      </c>
      <c r="H8" s="692" t="s">
        <v>457</v>
      </c>
    </row>
    <row r="9" spans="1:8" s="681" customFormat="1" ht="90" customHeight="1">
      <c r="A9" s="680" t="s">
        <v>752</v>
      </c>
      <c r="B9" s="692" t="s">
        <v>457</v>
      </c>
      <c r="C9" s="677" t="s">
        <v>574</v>
      </c>
      <c r="D9" s="702">
        <v>20000</v>
      </c>
      <c r="E9" s="686" t="s">
        <v>499</v>
      </c>
      <c r="F9" s="702">
        <v>3000</v>
      </c>
      <c r="G9" s="685" t="s">
        <v>706</v>
      </c>
      <c r="H9" s="692">
        <v>2000</v>
      </c>
    </row>
    <row r="10" spans="1:8" s="681" customFormat="1" ht="90" customHeight="1">
      <c r="A10" s="680" t="s">
        <v>771</v>
      </c>
      <c r="B10" s="693">
        <v>5000</v>
      </c>
      <c r="C10" s="679" t="s">
        <v>422</v>
      </c>
      <c r="D10" s="693">
        <v>2000</v>
      </c>
      <c r="E10" s="686" t="s">
        <v>317</v>
      </c>
      <c r="F10" s="702">
        <v>3000</v>
      </c>
      <c r="G10" s="683" t="s">
        <v>590</v>
      </c>
      <c r="H10" s="692">
        <v>3000</v>
      </c>
    </row>
    <row r="11" spans="1:8" s="681" customFormat="1" ht="90" customHeight="1">
      <c r="A11" s="680" t="s">
        <v>414</v>
      </c>
      <c r="B11" s="692">
        <v>3000</v>
      </c>
      <c r="C11" s="680" t="s">
        <v>531</v>
      </c>
      <c r="D11" s="702">
        <v>3000</v>
      </c>
      <c r="E11" s="686" t="s">
        <v>318</v>
      </c>
      <c r="F11" s="702">
        <v>3000</v>
      </c>
      <c r="G11" s="683" t="s">
        <v>594</v>
      </c>
      <c r="H11" s="692">
        <v>3000</v>
      </c>
    </row>
    <row r="12" spans="1:8" s="681" customFormat="1" ht="90" customHeight="1">
      <c r="A12" s="680" t="s">
        <v>485</v>
      </c>
      <c r="B12" s="692">
        <v>2500</v>
      </c>
      <c r="C12" s="680" t="s">
        <v>463</v>
      </c>
      <c r="D12" s="702">
        <v>5000</v>
      </c>
      <c r="E12" s="686" t="s">
        <v>319</v>
      </c>
      <c r="F12" s="702">
        <v>3000</v>
      </c>
      <c r="G12" s="683" t="s">
        <v>809</v>
      </c>
      <c r="H12" s="692">
        <v>25000</v>
      </c>
    </row>
    <row r="13" spans="1:8" s="681" customFormat="1" ht="90" customHeight="1">
      <c r="A13" s="680" t="s">
        <v>557</v>
      </c>
      <c r="B13" s="692" t="s">
        <v>457</v>
      </c>
      <c r="C13" s="680" t="s">
        <v>558</v>
      </c>
      <c r="D13" s="702" t="s">
        <v>457</v>
      </c>
      <c r="E13" s="686" t="s">
        <v>321</v>
      </c>
      <c r="F13" s="702">
        <v>3000</v>
      </c>
      <c r="G13" s="677" t="s">
        <v>740</v>
      </c>
      <c r="H13" s="692">
        <v>3000</v>
      </c>
    </row>
    <row r="14" spans="1:8" s="681" customFormat="1" ht="90" customHeight="1">
      <c r="A14" s="680" t="s">
        <v>416</v>
      </c>
      <c r="B14" s="692">
        <v>3500</v>
      </c>
      <c r="C14" s="680" t="s">
        <v>763</v>
      </c>
      <c r="D14" s="702">
        <v>5000</v>
      </c>
      <c r="E14" s="686" t="s">
        <v>322</v>
      </c>
      <c r="F14" s="702">
        <v>3000</v>
      </c>
      <c r="G14" s="680"/>
      <c r="H14" s="692"/>
    </row>
    <row r="15" spans="1:8" s="681" customFormat="1" ht="90" customHeight="1">
      <c r="A15" s="680" t="s">
        <v>418</v>
      </c>
      <c r="B15" s="692">
        <v>1000</v>
      </c>
      <c r="C15" s="680" t="s">
        <v>628</v>
      </c>
      <c r="D15" s="702">
        <v>5000</v>
      </c>
      <c r="E15" s="686" t="s">
        <v>500</v>
      </c>
      <c r="F15" s="702">
        <v>3000</v>
      </c>
      <c r="G15" s="683"/>
      <c r="H15" s="692"/>
    </row>
    <row r="16" spans="1:8" s="681" customFormat="1" ht="90" customHeight="1">
      <c r="A16" s="680" t="s">
        <v>486</v>
      </c>
      <c r="B16" s="692">
        <v>1500</v>
      </c>
      <c r="C16" s="680" t="s">
        <v>491</v>
      </c>
      <c r="D16" s="702">
        <v>3000</v>
      </c>
      <c r="E16" s="686" t="s">
        <v>571</v>
      </c>
      <c r="F16" s="702">
        <v>3000</v>
      </c>
      <c r="G16" s="679"/>
      <c r="H16" s="692"/>
    </row>
    <row r="17" spans="1:8" s="681" customFormat="1" ht="90" customHeight="1">
      <c r="A17" s="680" t="s">
        <v>419</v>
      </c>
      <c r="B17" s="692">
        <v>4500</v>
      </c>
      <c r="C17" s="680" t="s">
        <v>563</v>
      </c>
      <c r="D17" s="702">
        <v>15000</v>
      </c>
      <c r="E17" s="686" t="s">
        <v>501</v>
      </c>
      <c r="F17" s="702">
        <v>3000</v>
      </c>
      <c r="G17" s="683"/>
      <c r="H17" s="692"/>
    </row>
    <row r="18" spans="1:8" s="681" customFormat="1" ht="90" customHeight="1">
      <c r="A18" s="677" t="s">
        <v>488</v>
      </c>
      <c r="B18" s="692" t="s">
        <v>457</v>
      </c>
      <c r="C18" s="684" t="s">
        <v>726</v>
      </c>
      <c r="D18" s="703">
        <v>80000</v>
      </c>
      <c r="E18" s="686" t="s">
        <v>572</v>
      </c>
      <c r="F18" s="702">
        <v>3000</v>
      </c>
      <c r="G18" s="679"/>
      <c r="H18" s="692"/>
    </row>
    <row r="19" spans="1:8" s="681" customFormat="1" ht="90" customHeight="1">
      <c r="A19" s="677" t="s">
        <v>489</v>
      </c>
      <c r="B19" s="692" t="s">
        <v>457</v>
      </c>
      <c r="C19" s="683" t="s">
        <v>734</v>
      </c>
      <c r="D19" s="704">
        <v>30000</v>
      </c>
      <c r="E19" s="687" t="s">
        <v>506</v>
      </c>
      <c r="F19" s="704">
        <v>10000</v>
      </c>
      <c r="G19" s="679"/>
      <c r="H19" s="692"/>
    </row>
    <row r="20" spans="1:8" s="681" customFormat="1" ht="90" customHeight="1">
      <c r="A20" s="677" t="s">
        <v>559</v>
      </c>
      <c r="B20" s="692" t="s">
        <v>457</v>
      </c>
      <c r="C20" s="677" t="s">
        <v>732</v>
      </c>
      <c r="D20" s="704">
        <v>48000</v>
      </c>
      <c r="E20" s="687" t="s">
        <v>494</v>
      </c>
      <c r="F20" s="704" t="s">
        <v>457</v>
      </c>
      <c r="G20" s="679"/>
      <c r="H20" s="692"/>
    </row>
    <row r="21" spans="1:8" s="681" customFormat="1" ht="90" customHeight="1">
      <c r="A21" s="680" t="s">
        <v>636</v>
      </c>
      <c r="B21" s="692">
        <f>6000+6000+11000+8000+9000</f>
        <v>40000</v>
      </c>
      <c r="C21" s="677" t="s">
        <v>757</v>
      </c>
      <c r="D21" s="704">
        <v>5000</v>
      </c>
      <c r="E21" s="687" t="s">
        <v>723</v>
      </c>
      <c r="F21" s="704">
        <v>6000</v>
      </c>
      <c r="G21" s="679"/>
      <c r="H21" s="692"/>
    </row>
    <row r="22" spans="1:8" s="681" customFormat="1" ht="90" customHeight="1">
      <c r="A22" s="680" t="s">
        <v>492</v>
      </c>
      <c r="B22" s="694">
        <v>1500</v>
      </c>
      <c r="C22" s="677" t="s">
        <v>751</v>
      </c>
      <c r="D22" s="704">
        <v>5000</v>
      </c>
      <c r="E22" s="688" t="s">
        <v>724</v>
      </c>
      <c r="F22" s="702">
        <v>6000</v>
      </c>
      <c r="G22" s="679"/>
      <c r="H22" s="692"/>
    </row>
    <row r="23" spans="1:8" s="681" customFormat="1" ht="90" customHeight="1">
      <c r="A23" s="680" t="s">
        <v>493</v>
      </c>
      <c r="B23" s="694" t="s">
        <v>457</v>
      </c>
      <c r="C23" s="677" t="s">
        <v>731</v>
      </c>
      <c r="D23" s="704">
        <v>5000</v>
      </c>
      <c r="E23" s="687" t="s">
        <v>507</v>
      </c>
      <c r="F23" s="704" t="s">
        <v>457</v>
      </c>
      <c r="G23" s="679"/>
      <c r="H23" s="692"/>
    </row>
    <row r="24" spans="1:8" s="681" customFormat="1" ht="90" customHeight="1">
      <c r="A24" s="680" t="s">
        <v>564</v>
      </c>
      <c r="B24" s="694">
        <v>3500</v>
      </c>
      <c r="C24" s="677" t="s">
        <v>576</v>
      </c>
      <c r="D24" s="704">
        <v>6000</v>
      </c>
      <c r="E24" s="687" t="s">
        <v>508</v>
      </c>
      <c r="F24" s="704">
        <v>6000</v>
      </c>
      <c r="G24" s="679"/>
      <c r="H24" s="692"/>
    </row>
    <row r="25" spans="1:8" s="681" customFormat="1" ht="90" customHeight="1">
      <c r="A25" s="684" t="s">
        <v>495</v>
      </c>
      <c r="B25" s="694">
        <v>1000</v>
      </c>
      <c r="C25" s="680" t="s">
        <v>509</v>
      </c>
      <c r="D25" s="702">
        <v>2000</v>
      </c>
      <c r="E25" s="687" t="s">
        <v>720</v>
      </c>
      <c r="F25" s="704">
        <v>30000</v>
      </c>
      <c r="G25" s="679"/>
      <c r="H25" s="692"/>
    </row>
    <row r="26" spans="1:8" s="681" customFormat="1" ht="90" customHeight="1">
      <c r="A26" s="684" t="s">
        <v>728</v>
      </c>
      <c r="B26" s="692">
        <v>3000</v>
      </c>
      <c r="C26" s="680" t="s">
        <v>323</v>
      </c>
      <c r="D26" s="702">
        <v>2000</v>
      </c>
      <c r="E26" s="687" t="s">
        <v>718</v>
      </c>
      <c r="F26" s="704">
        <v>8000</v>
      </c>
      <c r="G26" s="679"/>
      <c r="H26" s="692"/>
    </row>
    <row r="27" spans="1:8" s="681" customFormat="1" ht="90" customHeight="1">
      <c r="A27" s="684" t="s">
        <v>727</v>
      </c>
      <c r="B27" s="692">
        <v>3000</v>
      </c>
      <c r="C27" s="680" t="s">
        <v>324</v>
      </c>
      <c r="D27" s="702">
        <v>2000</v>
      </c>
      <c r="E27" s="687" t="s">
        <v>719</v>
      </c>
      <c r="F27" s="704">
        <v>5000</v>
      </c>
      <c r="G27" s="679"/>
      <c r="H27" s="692"/>
    </row>
    <row r="28" spans="1:8" s="681" customFormat="1" ht="90" customHeight="1">
      <c r="A28" s="677" t="s">
        <v>316</v>
      </c>
      <c r="B28" s="692">
        <v>5000</v>
      </c>
      <c r="C28" s="680" t="s">
        <v>717</v>
      </c>
      <c r="D28" s="702">
        <v>2000</v>
      </c>
      <c r="E28" s="688" t="s">
        <v>741</v>
      </c>
      <c r="F28" s="702">
        <v>3000</v>
      </c>
      <c r="G28" s="679"/>
      <c r="H28" s="692"/>
    </row>
    <row r="29" spans="1:8" s="681" customFormat="1" ht="90" customHeight="1">
      <c r="A29" s="683" t="s">
        <v>532</v>
      </c>
      <c r="B29" s="692">
        <v>1000</v>
      </c>
      <c r="C29" s="682" t="s">
        <v>725</v>
      </c>
      <c r="D29" s="705">
        <v>3000</v>
      </c>
      <c r="E29" s="688" t="s">
        <v>600</v>
      </c>
      <c r="F29" s="702">
        <v>3500</v>
      </c>
      <c r="G29" s="679"/>
      <c r="H29" s="692"/>
    </row>
    <row r="30" spans="1:8" s="681" customFormat="1" ht="90" customHeight="1">
      <c r="A30" s="683" t="s">
        <v>497</v>
      </c>
      <c r="B30" s="692">
        <v>2000</v>
      </c>
      <c r="C30" s="682" t="s">
        <v>596</v>
      </c>
      <c r="D30" s="705">
        <v>5000</v>
      </c>
      <c r="E30" s="688" t="s">
        <v>601</v>
      </c>
      <c r="F30" s="702" t="s">
        <v>457</v>
      </c>
      <c r="G30" s="679"/>
      <c r="H30" s="692"/>
    </row>
    <row r="31" spans="1:8" s="681" customFormat="1" ht="90" customHeight="1">
      <c r="A31" s="677" t="s">
        <v>567</v>
      </c>
      <c r="B31" s="692">
        <v>3000</v>
      </c>
      <c r="C31" s="682" t="s">
        <v>597</v>
      </c>
      <c r="D31" s="705">
        <v>3500</v>
      </c>
      <c r="E31" s="688" t="s">
        <v>663</v>
      </c>
      <c r="F31" s="702" t="s">
        <v>457</v>
      </c>
      <c r="G31" s="679"/>
      <c r="H31" s="692"/>
    </row>
    <row r="32" spans="1:8" s="681" customFormat="1" ht="90" customHeight="1">
      <c r="A32" s="680" t="s">
        <v>568</v>
      </c>
      <c r="B32" s="692">
        <v>3000</v>
      </c>
      <c r="C32" s="682" t="s">
        <v>598</v>
      </c>
      <c r="D32" s="706">
        <v>3500</v>
      </c>
      <c r="E32" s="680" t="s">
        <v>770</v>
      </c>
      <c r="F32" s="693">
        <v>3000</v>
      </c>
      <c r="G32" s="679"/>
      <c r="H32" s="692"/>
    </row>
    <row r="33" spans="1:8" s="681" customFormat="1" ht="90" customHeight="1">
      <c r="A33" s="677" t="s">
        <v>569</v>
      </c>
      <c r="B33" s="692">
        <v>3000</v>
      </c>
      <c r="C33" s="680" t="s">
        <v>767</v>
      </c>
      <c r="D33" s="693">
        <v>5000</v>
      </c>
      <c r="E33" s="680" t="s">
        <v>415</v>
      </c>
      <c r="F33" s="693">
        <v>3000</v>
      </c>
      <c r="G33" s="679"/>
      <c r="H33" s="692"/>
    </row>
    <row r="34" spans="1:8" s="681" customFormat="1" ht="90" customHeight="1">
      <c r="A34" s="677" t="s">
        <v>759</v>
      </c>
      <c r="B34" s="692">
        <v>3000</v>
      </c>
      <c r="C34" s="680" t="s">
        <v>325</v>
      </c>
      <c r="D34" s="692">
        <v>1000</v>
      </c>
      <c r="E34" s="677" t="s">
        <v>729</v>
      </c>
      <c r="F34" s="692">
        <v>5000</v>
      </c>
      <c r="G34" s="679"/>
      <c r="H34" s="692"/>
    </row>
    <row r="35" spans="1:8" s="681" customFormat="1" ht="90" customHeight="1">
      <c r="A35" s="677" t="s">
        <v>778</v>
      </c>
      <c r="B35" s="692">
        <v>3000</v>
      </c>
      <c r="C35" s="680" t="s">
        <v>514</v>
      </c>
      <c r="D35" s="692">
        <v>3000</v>
      </c>
      <c r="E35" s="677" t="s">
        <v>730</v>
      </c>
      <c r="F35" s="692">
        <v>3000</v>
      </c>
      <c r="G35" s="679"/>
      <c r="H35" s="692"/>
    </row>
    <row r="36" spans="1:8" s="681" customFormat="1" ht="90" customHeight="1">
      <c r="A36" s="677" t="s">
        <v>575</v>
      </c>
      <c r="B36" s="692">
        <v>3000</v>
      </c>
      <c r="C36" s="680" t="s">
        <v>326</v>
      </c>
      <c r="D36" s="692">
        <v>1500</v>
      </c>
      <c r="E36" s="683" t="s">
        <v>733</v>
      </c>
      <c r="F36" s="692">
        <v>26000</v>
      </c>
      <c r="G36" s="679"/>
      <c r="H36" s="692"/>
    </row>
    <row r="37" spans="1:8" s="681" customFormat="1" ht="90" customHeight="1">
      <c r="A37" s="683" t="s">
        <v>580</v>
      </c>
      <c r="B37" s="692">
        <v>30000</v>
      </c>
      <c r="C37" s="680" t="s">
        <v>515</v>
      </c>
      <c r="D37" s="692">
        <v>3000</v>
      </c>
      <c r="E37" s="683" t="s">
        <v>496</v>
      </c>
      <c r="F37" s="692" t="s">
        <v>457</v>
      </c>
      <c r="G37" s="679"/>
      <c r="H37" s="692"/>
    </row>
    <row r="38" spans="1:8" s="681" customFormat="1" ht="90" customHeight="1">
      <c r="A38" s="679" t="s">
        <v>581</v>
      </c>
      <c r="B38" s="692">
        <v>35000</v>
      </c>
      <c r="C38" s="679" t="s">
        <v>519</v>
      </c>
      <c r="D38" s="692">
        <v>3000</v>
      </c>
      <c r="E38" s="683" t="s">
        <v>533</v>
      </c>
      <c r="F38" s="692">
        <v>1000</v>
      </c>
      <c r="G38" s="679"/>
      <c r="H38" s="692"/>
    </row>
    <row r="39" spans="1:8" s="681" customFormat="1" ht="90" customHeight="1">
      <c r="A39" s="683" t="s">
        <v>592</v>
      </c>
      <c r="B39" s="692">
        <v>30000</v>
      </c>
      <c r="C39" s="679" t="s">
        <v>521</v>
      </c>
      <c r="D39" s="692">
        <v>1500</v>
      </c>
      <c r="E39" s="677" t="s">
        <v>320</v>
      </c>
      <c r="F39" s="692">
        <v>3000</v>
      </c>
      <c r="G39" s="679"/>
      <c r="H39" s="692"/>
    </row>
    <row r="40" spans="1:8" s="681" customFormat="1" ht="90" customHeight="1">
      <c r="A40" s="683" t="s">
        <v>714</v>
      </c>
      <c r="B40" s="695">
        <v>3000</v>
      </c>
      <c r="C40" s="679" t="s">
        <v>602</v>
      </c>
      <c r="D40" s="692">
        <v>1500</v>
      </c>
      <c r="E40" s="677" t="s">
        <v>566</v>
      </c>
      <c r="F40" s="692" t="s">
        <v>457</v>
      </c>
      <c r="G40" s="679"/>
      <c r="H40" s="692"/>
    </row>
    <row r="41" spans="1:8" s="681" customFormat="1" ht="90" customHeight="1">
      <c r="A41" s="683" t="s">
        <v>583</v>
      </c>
      <c r="B41" s="695">
        <v>3000</v>
      </c>
      <c r="C41" s="679" t="s">
        <v>662</v>
      </c>
      <c r="D41" s="692">
        <v>2000</v>
      </c>
      <c r="E41" s="677" t="s">
        <v>502</v>
      </c>
      <c r="F41" s="692" t="s">
        <v>457</v>
      </c>
      <c r="G41" s="679"/>
      <c r="H41" s="692"/>
    </row>
    <row r="42" spans="1:8" s="681" customFormat="1" ht="90" customHeight="1">
      <c r="A42" s="683" t="s">
        <v>582</v>
      </c>
      <c r="B42" s="695" t="s">
        <v>457</v>
      </c>
      <c r="C42" s="679" t="s">
        <v>603</v>
      </c>
      <c r="D42" s="692">
        <v>1500</v>
      </c>
      <c r="E42" s="677" t="s">
        <v>577</v>
      </c>
      <c r="F42" s="692" t="s">
        <v>457</v>
      </c>
      <c r="G42" s="679"/>
      <c r="H42" s="692"/>
    </row>
    <row r="43" spans="1:8" s="681" customFormat="1" ht="90" customHeight="1">
      <c r="A43" s="683" t="s">
        <v>584</v>
      </c>
      <c r="B43" s="694">
        <v>3000</v>
      </c>
      <c r="C43" s="679" t="s">
        <v>604</v>
      </c>
      <c r="D43" s="692">
        <v>1500</v>
      </c>
      <c r="E43" s="677" t="s">
        <v>739</v>
      </c>
      <c r="F43" s="692" t="s">
        <v>457</v>
      </c>
      <c r="G43" s="679"/>
      <c r="H43" s="692"/>
    </row>
    <row r="44" spans="1:8" s="681" customFormat="1" ht="90" customHeight="1">
      <c r="A44" s="683" t="s">
        <v>764</v>
      </c>
      <c r="B44" s="694">
        <v>3000</v>
      </c>
      <c r="C44" s="680" t="s">
        <v>754</v>
      </c>
      <c r="D44" s="692" t="s">
        <v>457</v>
      </c>
      <c r="E44" s="682" t="s">
        <v>713</v>
      </c>
      <c r="F44" s="692" t="s">
        <v>457</v>
      </c>
      <c r="G44" s="679"/>
      <c r="H44" s="692"/>
    </row>
    <row r="45" spans="1:8" s="681" customFormat="1" ht="111.75" customHeight="1">
      <c r="A45" s="683" t="s">
        <v>585</v>
      </c>
      <c r="B45" s="694">
        <v>3000</v>
      </c>
      <c r="C45" s="680" t="s">
        <v>420</v>
      </c>
      <c r="D45" s="692">
        <v>2500</v>
      </c>
      <c r="E45" s="677" t="s">
        <v>721</v>
      </c>
      <c r="F45" s="692" t="s">
        <v>457</v>
      </c>
      <c r="G45" s="679"/>
      <c r="H45" s="692"/>
    </row>
    <row r="46" spans="1:8" s="681" customFormat="1" ht="90" customHeight="1">
      <c r="A46" s="683" t="s">
        <v>586</v>
      </c>
      <c r="B46" s="694">
        <v>3000</v>
      </c>
      <c r="C46" s="677" t="s">
        <v>758</v>
      </c>
      <c r="D46" s="692">
        <v>3000</v>
      </c>
      <c r="E46" s="677" t="s">
        <v>722</v>
      </c>
      <c r="F46" s="692">
        <v>12000</v>
      </c>
      <c r="G46" s="679"/>
      <c r="H46" s="692"/>
    </row>
    <row r="47" spans="1:8" s="681" customFormat="1" ht="90" customHeight="1">
      <c r="A47" s="679" t="s">
        <v>588</v>
      </c>
      <c r="B47" s="692">
        <v>3000</v>
      </c>
      <c r="C47" s="677" t="s">
        <v>761</v>
      </c>
      <c r="D47" s="692">
        <v>4000</v>
      </c>
      <c r="E47" s="679" t="s">
        <v>518</v>
      </c>
      <c r="F47" s="692" t="s">
        <v>457</v>
      </c>
      <c r="G47" s="679"/>
      <c r="H47" s="692"/>
    </row>
    <row r="48" spans="1:8" s="681" customFormat="1" ht="90" customHeight="1">
      <c r="A48" s="683" t="s">
        <v>589</v>
      </c>
      <c r="B48" s="694">
        <v>3000</v>
      </c>
      <c r="C48" s="683" t="s">
        <v>715</v>
      </c>
      <c r="D48" s="692">
        <v>5000</v>
      </c>
      <c r="E48" s="679" t="s">
        <v>520</v>
      </c>
      <c r="F48" s="692" t="s">
        <v>457</v>
      </c>
      <c r="G48" s="679"/>
      <c r="H48" s="692"/>
    </row>
    <row r="49" spans="1:8" s="681" customFormat="1" ht="90" customHeight="1">
      <c r="A49" s="683" t="s">
        <v>748</v>
      </c>
      <c r="B49" s="694">
        <v>3000</v>
      </c>
      <c r="C49" s="683" t="s">
        <v>716</v>
      </c>
      <c r="D49" s="692">
        <v>3000</v>
      </c>
      <c r="E49" s="679" t="s">
        <v>664</v>
      </c>
      <c r="F49" s="692" t="s">
        <v>457</v>
      </c>
      <c r="G49" s="679"/>
      <c r="H49" s="692"/>
    </row>
    <row r="50" spans="1:8" s="681" customFormat="1" ht="90" customHeight="1">
      <c r="A50" s="683" t="s">
        <v>749</v>
      </c>
      <c r="B50" s="694">
        <v>5000</v>
      </c>
      <c r="C50" s="679"/>
      <c r="D50" s="692"/>
      <c r="E50" s="679" t="s">
        <v>665</v>
      </c>
      <c r="F50" s="692">
        <v>5000</v>
      </c>
      <c r="G50" s="679"/>
      <c r="H50" s="692"/>
    </row>
    <row r="51" spans="1:8" s="681" customFormat="1" ht="90" customHeight="1">
      <c r="A51" s="683" t="s">
        <v>750</v>
      </c>
      <c r="B51" s="694">
        <v>3000</v>
      </c>
      <c r="C51" s="679"/>
      <c r="D51" s="692"/>
      <c r="E51" s="679" t="s">
        <v>522</v>
      </c>
      <c r="F51" s="692" t="s">
        <v>457</v>
      </c>
      <c r="G51" s="679"/>
      <c r="H51" s="692"/>
    </row>
    <row r="52" spans="1:8" s="681" customFormat="1" ht="90" customHeight="1">
      <c r="A52" s="683" t="s">
        <v>591</v>
      </c>
      <c r="B52" s="694">
        <v>3000</v>
      </c>
      <c r="C52" s="679"/>
      <c r="D52" s="692"/>
      <c r="E52" s="679"/>
      <c r="F52" s="692"/>
      <c r="G52" s="679"/>
      <c r="H52" s="692"/>
    </row>
    <row r="53" spans="1:8" s="681" customFormat="1" ht="90" customHeight="1">
      <c r="A53" s="683" t="s">
        <v>593</v>
      </c>
      <c r="B53" s="694">
        <v>3000</v>
      </c>
      <c r="C53" s="679"/>
      <c r="D53" s="692"/>
      <c r="E53" s="679"/>
      <c r="F53" s="692"/>
      <c r="G53" s="679"/>
      <c r="H53" s="692"/>
    </row>
    <row r="54" spans="1:8" s="681" customFormat="1" ht="90" customHeight="1">
      <c r="A54" s="683" t="s">
        <v>798</v>
      </c>
      <c r="B54" s="694">
        <v>3000</v>
      </c>
      <c r="C54" s="679"/>
      <c r="D54" s="692"/>
      <c r="E54" s="679"/>
      <c r="F54" s="692"/>
      <c r="G54" s="679"/>
      <c r="H54" s="692"/>
    </row>
    <row r="55" spans="1:8" s="681" customFormat="1" ht="90" customHeight="1">
      <c r="A55" s="683" t="s">
        <v>765</v>
      </c>
      <c r="B55" s="694">
        <v>3000</v>
      </c>
      <c r="C55" s="679"/>
      <c r="D55" s="692"/>
      <c r="E55" s="679"/>
      <c r="F55" s="692"/>
      <c r="G55" s="679"/>
      <c r="H55" s="692"/>
    </row>
    <row r="56" spans="1:8" s="681" customFormat="1" ht="90" customHeight="1">
      <c r="A56" s="683" t="s">
        <v>595</v>
      </c>
      <c r="B56" s="694">
        <v>3000</v>
      </c>
      <c r="C56" s="679"/>
      <c r="D56" s="692"/>
      <c r="E56" s="679"/>
      <c r="F56" s="692"/>
      <c r="G56" s="679"/>
      <c r="H56" s="692"/>
    </row>
    <row r="57" spans="1:8" s="681" customFormat="1" ht="90" customHeight="1">
      <c r="A57" s="683" t="s">
        <v>766</v>
      </c>
      <c r="B57" s="692">
        <v>3000</v>
      </c>
      <c r="C57" s="679"/>
      <c r="D57" s="692"/>
      <c r="E57" s="679"/>
      <c r="F57" s="692"/>
      <c r="G57" s="679"/>
      <c r="H57" s="692"/>
    </row>
    <row r="58" spans="1:8" s="681" customFormat="1" ht="90" customHeight="1">
      <c r="A58" s="683" t="s">
        <v>799</v>
      </c>
      <c r="B58" s="694">
        <v>5000</v>
      </c>
      <c r="C58" s="679"/>
      <c r="D58" s="692"/>
      <c r="E58" s="679"/>
      <c r="F58" s="692"/>
      <c r="G58" s="679"/>
      <c r="H58" s="692"/>
    </row>
    <row r="59" spans="1:8" s="681" customFormat="1" ht="90" customHeight="1">
      <c r="A59" s="683" t="s">
        <v>800</v>
      </c>
      <c r="B59" s="694">
        <v>5000</v>
      </c>
      <c r="C59" s="679"/>
      <c r="D59" s="692"/>
      <c r="E59" s="679"/>
      <c r="F59" s="692"/>
      <c r="G59" s="679"/>
      <c r="H59" s="692"/>
    </row>
    <row r="60" spans="1:8" s="681" customFormat="1" ht="90" customHeight="1">
      <c r="A60" s="683" t="s">
        <v>801</v>
      </c>
      <c r="B60" s="694">
        <v>5000</v>
      </c>
      <c r="C60" s="679"/>
      <c r="D60" s="692"/>
      <c r="E60" s="679"/>
      <c r="F60" s="692"/>
      <c r="G60" s="679"/>
      <c r="H60" s="692"/>
    </row>
    <row r="61" spans="1:8" s="681" customFormat="1" ht="90" customHeight="1">
      <c r="A61" s="682" t="s">
        <v>772</v>
      </c>
      <c r="B61" s="694">
        <v>5000</v>
      </c>
      <c r="C61" s="679"/>
      <c r="D61" s="692"/>
      <c r="E61" s="679"/>
      <c r="F61" s="692"/>
      <c r="G61" s="679"/>
      <c r="H61" s="692"/>
    </row>
    <row r="62" spans="1:8" s="681" customFormat="1" ht="90" customHeight="1">
      <c r="A62" s="682" t="s">
        <v>707</v>
      </c>
      <c r="B62" s="694">
        <v>30000</v>
      </c>
      <c r="C62" s="679"/>
      <c r="D62" s="692"/>
      <c r="E62" s="679"/>
      <c r="F62" s="692"/>
      <c r="G62" s="679"/>
      <c r="H62" s="692"/>
    </row>
    <row r="63" spans="1:8" s="681" customFormat="1" ht="90" customHeight="1">
      <c r="A63" s="682" t="s">
        <v>708</v>
      </c>
      <c r="B63" s="694">
        <v>6000</v>
      </c>
      <c r="C63" s="679"/>
      <c r="D63" s="692"/>
      <c r="E63" s="679"/>
      <c r="F63" s="692"/>
      <c r="G63" s="679"/>
      <c r="H63" s="692"/>
    </row>
    <row r="64" spans="1:8" s="681" customFormat="1" ht="90" customHeight="1">
      <c r="A64" s="682" t="s">
        <v>709</v>
      </c>
      <c r="B64" s="694">
        <v>3000</v>
      </c>
      <c r="C64" s="679"/>
      <c r="D64" s="692"/>
      <c r="E64" s="679"/>
      <c r="F64" s="692"/>
      <c r="G64" s="679"/>
      <c r="H64" s="692"/>
    </row>
    <row r="65" spans="1:8" s="681" customFormat="1" ht="90" customHeight="1">
      <c r="A65" s="682" t="s">
        <v>710</v>
      </c>
      <c r="B65" s="694">
        <v>3000</v>
      </c>
      <c r="C65" s="679"/>
      <c r="D65" s="692"/>
      <c r="E65" s="679"/>
      <c r="F65" s="692"/>
      <c r="G65" s="679"/>
      <c r="H65" s="692"/>
    </row>
    <row r="66" spans="1:8" s="681" customFormat="1" ht="90" customHeight="1">
      <c r="A66" s="682" t="s">
        <v>711</v>
      </c>
      <c r="B66" s="692">
        <v>12000</v>
      </c>
      <c r="C66" s="679"/>
      <c r="D66" s="692"/>
      <c r="E66" s="679"/>
      <c r="F66" s="692"/>
      <c r="G66" s="679"/>
      <c r="H66" s="692"/>
    </row>
    <row r="67" spans="1:8" s="681" customFormat="1" ht="90" customHeight="1">
      <c r="A67" s="682" t="s">
        <v>712</v>
      </c>
      <c r="B67" s="694">
        <v>2000</v>
      </c>
      <c r="C67" s="679"/>
      <c r="D67" s="692"/>
      <c r="E67" s="679"/>
      <c r="F67" s="692"/>
      <c r="G67" s="679"/>
      <c r="H67" s="692"/>
    </row>
    <row r="68" spans="1:8" s="681" customFormat="1" ht="90" customHeight="1">
      <c r="A68" s="680" t="s">
        <v>510</v>
      </c>
      <c r="B68" s="694" t="s">
        <v>457</v>
      </c>
      <c r="C68" s="679"/>
      <c r="D68" s="692"/>
      <c r="E68" s="679"/>
      <c r="F68" s="692"/>
      <c r="G68" s="679"/>
      <c r="H68" s="692"/>
    </row>
    <row r="69" spans="1:8" s="681" customFormat="1" ht="90" customHeight="1">
      <c r="A69" s="680" t="s">
        <v>587</v>
      </c>
      <c r="B69" s="694">
        <v>12000</v>
      </c>
      <c r="C69" s="679"/>
      <c r="D69" s="692"/>
      <c r="E69" s="679"/>
      <c r="F69" s="692"/>
      <c r="G69" s="679"/>
      <c r="H69" s="692"/>
    </row>
    <row r="70" spans="1:8" s="681" customFormat="1" ht="90" customHeight="1">
      <c r="A70" s="682" t="s">
        <v>511</v>
      </c>
      <c r="B70" s="694">
        <v>2000</v>
      </c>
      <c r="C70" s="679"/>
      <c r="D70" s="692"/>
      <c r="E70" s="679"/>
      <c r="F70" s="692"/>
      <c r="G70" s="679"/>
      <c r="H70" s="692"/>
    </row>
    <row r="71" spans="1:8" s="681" customFormat="1" ht="90" customHeight="1">
      <c r="A71" s="682" t="s">
        <v>512</v>
      </c>
      <c r="B71" s="694">
        <v>3000</v>
      </c>
      <c r="C71" s="679"/>
      <c r="D71" s="692"/>
      <c r="E71" s="679"/>
      <c r="F71" s="692"/>
      <c r="G71" s="679"/>
      <c r="H71" s="692"/>
    </row>
    <row r="72" spans="1:8" s="681" customFormat="1" ht="90" customHeight="1">
      <c r="A72" s="682" t="s">
        <v>458</v>
      </c>
      <c r="B72" s="694">
        <v>3000</v>
      </c>
      <c r="C72" s="679"/>
      <c r="D72" s="692"/>
      <c r="E72" s="679"/>
      <c r="F72" s="692"/>
      <c r="G72" s="679"/>
      <c r="H72" s="692"/>
    </row>
    <row r="73" spans="1:8" s="681" customFormat="1" ht="90" customHeight="1">
      <c r="A73" s="682" t="s">
        <v>513</v>
      </c>
      <c r="B73" s="694">
        <v>3000</v>
      </c>
      <c r="C73" s="679"/>
      <c r="D73" s="692"/>
      <c r="E73" s="679"/>
      <c r="F73" s="692"/>
      <c r="G73" s="679"/>
      <c r="H73" s="692"/>
    </row>
    <row r="74" spans="1:9" s="681" customFormat="1" ht="30" customHeight="1">
      <c r="A74" s="689" t="s">
        <v>114</v>
      </c>
      <c r="B74" s="710">
        <f>SUM(B3:B73)</f>
        <v>363000</v>
      </c>
      <c r="C74" s="709"/>
      <c r="D74" s="710">
        <f>SUM(D3:D73)</f>
        <v>475000</v>
      </c>
      <c r="E74" s="709"/>
      <c r="F74" s="710">
        <f>SUM(F3:F73)</f>
        <v>179500</v>
      </c>
      <c r="G74" s="709"/>
      <c r="H74" s="710">
        <f>SUM(H3:H73)</f>
        <v>91000</v>
      </c>
      <c r="I74" s="713">
        <f>+H74+F74+D74+B74</f>
        <v>1108500</v>
      </c>
    </row>
    <row r="75" spans="1:10" s="681" customFormat="1" ht="52.5" customHeight="1">
      <c r="A75" s="679"/>
      <c r="B75" s="694"/>
      <c r="C75" s="679" t="s">
        <v>815</v>
      </c>
      <c r="D75" s="692">
        <v>345386</v>
      </c>
      <c r="E75" s="679"/>
      <c r="F75" s="692"/>
      <c r="G75" s="679"/>
      <c r="H75" s="692"/>
      <c r="J75" s="711"/>
    </row>
    <row r="76" spans="1:10" s="681" customFormat="1" ht="90" customHeight="1">
      <c r="A76" s="679"/>
      <c r="B76" s="694"/>
      <c r="C76" s="679" t="s">
        <v>816</v>
      </c>
      <c r="D76" s="692">
        <v>50000</v>
      </c>
      <c r="E76" s="679"/>
      <c r="F76" s="692"/>
      <c r="G76" s="679"/>
      <c r="H76" s="692"/>
      <c r="J76" s="712"/>
    </row>
    <row r="77" spans="1:8" s="681" customFormat="1" ht="90" customHeight="1">
      <c r="A77" s="679"/>
      <c r="B77" s="692"/>
      <c r="C77" s="679" t="s">
        <v>817</v>
      </c>
      <c r="D77" s="692">
        <v>500000</v>
      </c>
      <c r="E77" s="679"/>
      <c r="F77" s="692"/>
      <c r="G77" s="679"/>
      <c r="H77" s="692"/>
    </row>
    <row r="78" spans="1:8" s="681" customFormat="1" ht="51.75" customHeight="1">
      <c r="A78" s="714" t="s">
        <v>818</v>
      </c>
      <c r="B78" s="694">
        <v>2300</v>
      </c>
      <c r="C78" s="679"/>
      <c r="D78" s="692"/>
      <c r="E78" s="679"/>
      <c r="F78" s="692"/>
      <c r="G78" s="679"/>
      <c r="H78" s="692"/>
    </row>
    <row r="79" spans="1:8" s="681" customFormat="1" ht="51.75" customHeight="1">
      <c r="A79" s="715" t="s">
        <v>819</v>
      </c>
      <c r="B79" s="694" t="s">
        <v>457</v>
      </c>
      <c r="C79" s="679"/>
      <c r="D79" s="692"/>
      <c r="E79" s="679"/>
      <c r="F79" s="692"/>
      <c r="G79" s="679"/>
      <c r="H79" s="692"/>
    </row>
    <row r="80" spans="1:9" s="681" customFormat="1" ht="36" customHeight="1">
      <c r="A80" s="690" t="s">
        <v>114</v>
      </c>
      <c r="B80" s="710">
        <f>SUM(B75:B79)</f>
        <v>2300</v>
      </c>
      <c r="C80" s="689"/>
      <c r="D80" s="710">
        <f>SUM(D75:D79)</f>
        <v>895386</v>
      </c>
      <c r="E80" s="689"/>
      <c r="F80" s="710">
        <f>SUM(F75:F79)</f>
        <v>0</v>
      </c>
      <c r="G80" s="689"/>
      <c r="H80" s="710">
        <f>SUM(H75:H79)</f>
        <v>0</v>
      </c>
      <c r="I80" s="716">
        <f>+H80+F80+D80+B80</f>
        <v>897686</v>
      </c>
    </row>
    <row r="81" spans="1:8" s="681" customFormat="1" ht="90" customHeight="1">
      <c r="A81" s="233"/>
      <c r="B81" s="696"/>
      <c r="D81" s="707"/>
      <c r="F81" s="707"/>
      <c r="H81" s="707"/>
    </row>
    <row r="82" spans="1:8" s="681" customFormat="1" ht="90" customHeight="1">
      <c r="A82" s="233"/>
      <c r="B82" s="696"/>
      <c r="D82" s="707"/>
      <c r="F82" s="707"/>
      <c r="H82" s="707"/>
    </row>
    <row r="83" spans="1:8" s="681" customFormat="1" ht="90" customHeight="1">
      <c r="A83" s="233"/>
      <c r="B83" s="696"/>
      <c r="D83" s="707"/>
      <c r="F83" s="707"/>
      <c r="H83" s="707"/>
    </row>
    <row r="84" spans="1:8" s="681" customFormat="1" ht="90" customHeight="1">
      <c r="A84" s="233"/>
      <c r="B84" s="696"/>
      <c r="D84" s="707"/>
      <c r="F84" s="707"/>
      <c r="H84" s="707"/>
    </row>
    <row r="85" spans="1:8" s="681" customFormat="1" ht="90" customHeight="1">
      <c r="A85" s="233"/>
      <c r="B85" s="696"/>
      <c r="D85" s="707"/>
      <c r="F85" s="707"/>
      <c r="H85" s="707"/>
    </row>
    <row r="86" spans="1:8" s="681" customFormat="1" ht="90" customHeight="1">
      <c r="A86" s="233"/>
      <c r="B86" s="696"/>
      <c r="D86" s="707"/>
      <c r="F86" s="707"/>
      <c r="H86" s="707"/>
    </row>
    <row r="87" spans="1:8" s="681" customFormat="1" ht="90" customHeight="1">
      <c r="A87" s="233"/>
      <c r="B87" s="696"/>
      <c r="D87" s="707"/>
      <c r="F87" s="707"/>
      <c r="H87" s="707"/>
    </row>
    <row r="88" spans="1:8" s="681" customFormat="1" ht="90" customHeight="1">
      <c r="A88" s="233"/>
      <c r="B88" s="696"/>
      <c r="D88" s="707"/>
      <c r="F88" s="707"/>
      <c r="H88" s="707"/>
    </row>
    <row r="89" spans="1:8" s="681" customFormat="1" ht="90" customHeight="1">
      <c r="A89" s="233"/>
      <c r="B89" s="696"/>
      <c r="D89" s="707"/>
      <c r="F89" s="707"/>
      <c r="H89" s="707"/>
    </row>
    <row r="90" spans="1:8" s="681" customFormat="1" ht="90" customHeight="1">
      <c r="A90" s="233"/>
      <c r="B90" s="696"/>
      <c r="D90" s="707"/>
      <c r="F90" s="707"/>
      <c r="H90" s="707"/>
    </row>
    <row r="91" spans="1:8" s="681" customFormat="1" ht="90" customHeight="1">
      <c r="A91" s="233"/>
      <c r="B91" s="696"/>
      <c r="D91" s="707"/>
      <c r="F91" s="707"/>
      <c r="H91" s="707"/>
    </row>
    <row r="92" spans="1:8" s="681" customFormat="1" ht="90" customHeight="1">
      <c r="A92" s="233"/>
      <c r="B92" s="696"/>
      <c r="D92" s="707"/>
      <c r="F92" s="707"/>
      <c r="H92" s="707"/>
    </row>
    <row r="93" spans="1:8" s="681" customFormat="1" ht="90" customHeight="1">
      <c r="A93" s="233"/>
      <c r="B93" s="696"/>
      <c r="D93" s="707"/>
      <c r="F93" s="707"/>
      <c r="H93" s="707"/>
    </row>
    <row r="94" spans="1:8" s="681" customFormat="1" ht="90" customHeight="1">
      <c r="A94" s="233"/>
      <c r="B94" s="697"/>
      <c r="D94" s="707"/>
      <c r="F94" s="707"/>
      <c r="H94" s="707"/>
    </row>
    <row r="95" spans="1:8" s="681" customFormat="1" ht="90" customHeight="1">
      <c r="A95" s="233"/>
      <c r="B95" s="697"/>
      <c r="D95" s="707"/>
      <c r="F95" s="707"/>
      <c r="H95" s="707"/>
    </row>
    <row r="96" spans="1:8" s="681" customFormat="1" ht="90" customHeight="1">
      <c r="A96" s="233"/>
      <c r="B96" s="697"/>
      <c r="D96" s="707"/>
      <c r="F96" s="707"/>
      <c r="H96" s="707"/>
    </row>
    <row r="97" spans="1:8" s="681" customFormat="1" ht="90" customHeight="1">
      <c r="A97" s="233"/>
      <c r="B97" s="698"/>
      <c r="C97" s="691"/>
      <c r="D97" s="708"/>
      <c r="E97" s="691"/>
      <c r="F97" s="708"/>
      <c r="G97" s="691"/>
      <c r="H97" s="708"/>
    </row>
    <row r="98" spans="1:8" s="681" customFormat="1" ht="90" customHeight="1">
      <c r="A98" s="233"/>
      <c r="B98" s="699"/>
      <c r="C98" s="679"/>
      <c r="D98" s="692"/>
      <c r="E98" s="679"/>
      <c r="F98" s="692"/>
      <c r="G98" s="679"/>
      <c r="H98" s="692"/>
    </row>
    <row r="99" spans="1:8" s="681" customFormat="1" ht="90" customHeight="1">
      <c r="A99" s="233"/>
      <c r="B99" s="699"/>
      <c r="C99" s="679"/>
      <c r="D99" s="692"/>
      <c r="E99" s="679"/>
      <c r="F99" s="692"/>
      <c r="G99" s="679"/>
      <c r="H99" s="692"/>
    </row>
    <row r="100" spans="1:8" s="681" customFormat="1" ht="90" customHeight="1">
      <c r="A100" s="233"/>
      <c r="B100" s="699"/>
      <c r="C100" s="679"/>
      <c r="D100" s="692"/>
      <c r="E100" s="679"/>
      <c r="F100" s="692"/>
      <c r="G100" s="679"/>
      <c r="H100" s="692"/>
    </row>
    <row r="101" spans="1:8" s="681" customFormat="1" ht="90" customHeight="1">
      <c r="A101" s="233"/>
      <c r="B101" s="699"/>
      <c r="C101" s="679"/>
      <c r="D101" s="692"/>
      <c r="E101" s="679"/>
      <c r="F101" s="692"/>
      <c r="G101" s="679"/>
      <c r="H101" s="692"/>
    </row>
    <row r="102" spans="1:8" s="681" customFormat="1" ht="90" customHeight="1">
      <c r="A102" s="233"/>
      <c r="B102" s="694"/>
      <c r="C102" s="679"/>
      <c r="D102" s="692"/>
      <c r="E102" s="679"/>
      <c r="F102" s="692"/>
      <c r="G102" s="679"/>
      <c r="H102" s="692"/>
    </row>
    <row r="103" spans="1:8" s="681" customFormat="1" ht="90" customHeight="1">
      <c r="A103" s="233"/>
      <c r="B103" s="694"/>
      <c r="C103" s="679"/>
      <c r="D103" s="692"/>
      <c r="E103" s="679"/>
      <c r="F103" s="692"/>
      <c r="G103" s="679"/>
      <c r="H103" s="692"/>
    </row>
    <row r="104" spans="1:8" s="681" customFormat="1" ht="90" customHeight="1">
      <c r="A104" s="233"/>
      <c r="B104" s="692"/>
      <c r="C104" s="679"/>
      <c r="D104" s="692"/>
      <c r="E104" s="679"/>
      <c r="F104" s="692"/>
      <c r="G104" s="679"/>
      <c r="H104" s="692"/>
    </row>
    <row r="105" spans="1:8" s="681" customFormat="1" ht="90" customHeight="1">
      <c r="A105" s="233"/>
      <c r="B105" s="692"/>
      <c r="C105" s="679"/>
      <c r="D105" s="692"/>
      <c r="E105" s="679"/>
      <c r="F105" s="692"/>
      <c r="G105" s="679"/>
      <c r="H105" s="692"/>
    </row>
    <row r="106" spans="1:8" s="681" customFormat="1" ht="90" customHeight="1">
      <c r="A106" s="233"/>
      <c r="B106" s="699"/>
      <c r="C106" s="679"/>
      <c r="D106" s="692"/>
      <c r="E106" s="679"/>
      <c r="F106" s="692"/>
      <c r="G106" s="679"/>
      <c r="H106" s="692"/>
    </row>
    <row r="107" spans="1:8" s="681" customFormat="1" ht="90" customHeight="1">
      <c r="A107" s="233"/>
      <c r="B107" s="699"/>
      <c r="C107" s="679"/>
      <c r="D107" s="692"/>
      <c r="E107" s="679"/>
      <c r="F107" s="692"/>
      <c r="G107" s="679"/>
      <c r="H107" s="692"/>
    </row>
    <row r="108" spans="1:8" s="681" customFormat="1" ht="90" customHeight="1">
      <c r="A108" s="233"/>
      <c r="B108" s="699"/>
      <c r="C108" s="679"/>
      <c r="D108" s="692"/>
      <c r="E108" s="679"/>
      <c r="F108" s="692"/>
      <c r="G108" s="679"/>
      <c r="H108" s="692"/>
    </row>
    <row r="109" spans="1:8" s="681" customFormat="1" ht="90" customHeight="1">
      <c r="A109" s="233"/>
      <c r="B109" s="699"/>
      <c r="C109" s="679"/>
      <c r="D109" s="692"/>
      <c r="E109" s="679"/>
      <c r="F109" s="692"/>
      <c r="G109" s="679"/>
      <c r="H109" s="692"/>
    </row>
    <row r="110" spans="1:8" s="681" customFormat="1" ht="90" customHeight="1">
      <c r="A110" s="233"/>
      <c r="B110" s="694"/>
      <c r="C110" s="679"/>
      <c r="D110" s="692"/>
      <c r="E110" s="679"/>
      <c r="F110" s="692"/>
      <c r="G110" s="679"/>
      <c r="H110" s="692"/>
    </row>
    <row r="111" spans="1:8" s="681" customFormat="1" ht="90" customHeight="1">
      <c r="A111" s="233"/>
      <c r="B111" s="692"/>
      <c r="C111" s="679"/>
      <c r="D111" s="692"/>
      <c r="E111" s="679"/>
      <c r="F111" s="692"/>
      <c r="G111" s="679"/>
      <c r="H111" s="692"/>
    </row>
    <row r="112" spans="1:8" s="681" customFormat="1" ht="90" customHeight="1">
      <c r="A112" s="233"/>
      <c r="B112" s="692"/>
      <c r="C112" s="679"/>
      <c r="D112" s="692"/>
      <c r="E112" s="679"/>
      <c r="F112" s="692"/>
      <c r="G112" s="679"/>
      <c r="H112" s="692"/>
    </row>
    <row r="113" spans="1:8" s="681" customFormat="1" ht="90" customHeight="1">
      <c r="A113" s="233"/>
      <c r="B113" s="692"/>
      <c r="C113" s="679"/>
      <c r="D113" s="692"/>
      <c r="E113" s="679"/>
      <c r="F113" s="692"/>
      <c r="G113" s="679"/>
      <c r="H113" s="692"/>
    </row>
    <row r="114" spans="1:8" s="681" customFormat="1" ht="90" customHeight="1">
      <c r="A114" s="233"/>
      <c r="B114" s="692"/>
      <c r="C114" s="679"/>
      <c r="D114" s="692"/>
      <c r="E114" s="679"/>
      <c r="F114" s="692"/>
      <c r="G114" s="679"/>
      <c r="H114" s="692"/>
    </row>
    <row r="115" spans="1:8" s="681" customFormat="1" ht="90" customHeight="1">
      <c r="A115" s="233"/>
      <c r="B115" s="692"/>
      <c r="C115" s="679"/>
      <c r="D115" s="692"/>
      <c r="E115" s="679"/>
      <c r="F115" s="692"/>
      <c r="G115" s="679"/>
      <c r="H115" s="692"/>
    </row>
    <row r="117" ht="37.5" customHeight="1"/>
    <row r="120" ht="23.25" customHeight="1"/>
    <row r="125" ht="24.75" customHeight="1"/>
    <row r="126" ht="24.75" customHeight="1"/>
    <row r="127" ht="24.75" customHeight="1"/>
    <row r="128" ht="33" customHeight="1"/>
    <row r="129" ht="33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40" ht="24" customHeight="1"/>
    <row r="143" ht="26.25" customHeight="1"/>
    <row r="144" ht="51.75" customHeight="1"/>
    <row r="148" ht="26.25" customHeight="1"/>
    <row r="149" ht="26.25" customHeight="1"/>
    <row r="150" ht="26.25" customHeight="1"/>
    <row r="151" ht="26.25" customHeight="1"/>
    <row r="152" ht="26.25" customHeight="1"/>
    <row r="226" ht="39.75" customHeight="1">
      <c r="A226" s="678"/>
    </row>
    <row r="227" ht="39.75" customHeight="1">
      <c r="A227" s="678"/>
    </row>
    <row r="228" ht="39.75" customHeight="1">
      <c r="A228" s="678"/>
    </row>
    <row r="229" ht="39.75" customHeight="1">
      <c r="A229" s="678"/>
    </row>
    <row r="230" ht="39.75" customHeight="1">
      <c r="A230" s="678"/>
    </row>
    <row r="231" ht="39.75" customHeight="1">
      <c r="A231" s="678"/>
    </row>
    <row r="263" ht="39.75" customHeight="1">
      <c r="B263" s="701"/>
    </row>
    <row r="264" ht="39.75" customHeight="1">
      <c r="B264" s="701"/>
    </row>
    <row r="265" ht="39.75" customHeight="1">
      <c r="B265" s="701"/>
    </row>
    <row r="266" ht="39.75" customHeight="1">
      <c r="B266" s="701"/>
    </row>
    <row r="267" ht="39.75" customHeight="1">
      <c r="B267" s="701"/>
    </row>
    <row r="268" ht="39.75" customHeight="1">
      <c r="B268" s="701"/>
    </row>
  </sheetData>
  <sheetProtection/>
  <mergeCells count="8">
    <mergeCell ref="H1:H2"/>
    <mergeCell ref="C1:C2"/>
    <mergeCell ref="G1:G2"/>
    <mergeCell ref="E1:E2"/>
    <mergeCell ref="A1:A2"/>
    <mergeCell ref="B1:B2"/>
    <mergeCell ref="D1:D2"/>
    <mergeCell ref="F1:F2"/>
  </mergeCells>
  <printOptions/>
  <pageMargins left="0.33" right="0.11811023622047245" top="0.41" bottom="0.28" header="0.21" footer="0.19"/>
  <pageSetup horizontalDpi="300" verticalDpi="300" orientation="landscape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96"/>
  <sheetViews>
    <sheetView zoomScale="90" zoomScaleNormal="90" zoomScalePageLayoutView="0" workbookViewId="0" topLeftCell="A1">
      <selection activeCell="A1" sqref="A1:IV16384"/>
    </sheetView>
  </sheetViews>
  <sheetFormatPr defaultColWidth="9.00390625" defaultRowHeight="24"/>
  <cols>
    <col min="1" max="1" width="3.75390625" style="233" customWidth="1"/>
    <col min="2" max="2" width="71.125" style="233" customWidth="1"/>
    <col min="3" max="3" width="12.50390625" style="851" customWidth="1"/>
    <col min="4" max="6" width="12.50390625" style="852" customWidth="1"/>
    <col min="7" max="7" width="12.50390625" style="233" customWidth="1"/>
    <col min="8" max="8" width="9.625" style="700" customWidth="1"/>
    <col min="9" max="9" width="15.625" style="233" customWidth="1"/>
    <col min="10" max="10" width="9.875" style="700" customWidth="1"/>
    <col min="11" max="11" width="37.00390625" style="233" customWidth="1"/>
    <col min="12" max="12" width="9.00390625" style="700" customWidth="1"/>
    <col min="13" max="13" width="9.00390625" style="233" customWidth="1"/>
    <col min="14" max="14" width="10.625" style="233" bestFit="1" customWidth="1"/>
    <col min="15" max="16384" width="9.00390625" style="233" customWidth="1"/>
  </cols>
  <sheetData>
    <row r="1" spans="1:7" ht="24.75" customHeight="1">
      <c r="A1" s="1010" t="s">
        <v>835</v>
      </c>
      <c r="B1" s="1010"/>
      <c r="C1" s="1010"/>
      <c r="D1" s="1010"/>
      <c r="E1" s="1010"/>
      <c r="F1" s="1010"/>
      <c r="G1" s="1010"/>
    </row>
    <row r="2" spans="1:7" ht="24.75" customHeight="1">
      <c r="A2" s="1011" t="s">
        <v>836</v>
      </c>
      <c r="B2" s="1011"/>
      <c r="C2" s="1011"/>
      <c r="D2" s="1011"/>
      <c r="E2" s="1011"/>
      <c r="F2" s="1011"/>
      <c r="G2" s="1011"/>
    </row>
    <row r="3" spans="1:7" ht="24.75" customHeight="1">
      <c r="A3" s="1012" t="s">
        <v>80</v>
      </c>
      <c r="B3" s="1012"/>
      <c r="C3" s="1013" t="s">
        <v>837</v>
      </c>
      <c r="D3" s="1014"/>
      <c r="E3" s="1015"/>
      <c r="F3" s="1016" t="s">
        <v>838</v>
      </c>
      <c r="G3" s="1012" t="s">
        <v>839</v>
      </c>
    </row>
    <row r="4" spans="1:7" ht="24.75" customHeight="1">
      <c r="A4" s="1012"/>
      <c r="B4" s="1012"/>
      <c r="C4" s="761" t="s">
        <v>133</v>
      </c>
      <c r="D4" s="761" t="s">
        <v>840</v>
      </c>
      <c r="E4" s="761" t="s">
        <v>178</v>
      </c>
      <c r="F4" s="1016"/>
      <c r="G4" s="1012"/>
    </row>
    <row r="5" spans="1:7" s="77" customFormat="1" ht="24.75" customHeight="1">
      <c r="A5" s="1017" t="s">
        <v>810</v>
      </c>
      <c r="B5" s="1018"/>
      <c r="C5" s="1021">
        <f>SUM(C8:C84)</f>
        <v>28500</v>
      </c>
      <c r="D5" s="1021">
        <f>SUM(D8:D84)</f>
        <v>1396500</v>
      </c>
      <c r="E5" s="1021">
        <f>SUM(E8:E84)</f>
        <v>501500</v>
      </c>
      <c r="F5" s="1021">
        <f>SUM(F8:F84)</f>
        <v>1926500</v>
      </c>
      <c r="G5" s="1023">
        <v>62.29</v>
      </c>
    </row>
    <row r="6" spans="1:8" s="77" customFormat="1" ht="24.75" customHeight="1">
      <c r="A6" s="1019"/>
      <c r="B6" s="1020"/>
      <c r="C6" s="1022"/>
      <c r="D6" s="1022"/>
      <c r="E6" s="1022"/>
      <c r="F6" s="1022"/>
      <c r="G6" s="1024"/>
      <c r="H6" s="762"/>
    </row>
    <row r="7" spans="1:8" s="77" customFormat="1" ht="24.75" customHeight="1">
      <c r="A7" s="1025" t="s">
        <v>306</v>
      </c>
      <c r="B7" s="1026"/>
      <c r="C7" s="763"/>
      <c r="D7" s="764"/>
      <c r="E7" s="765"/>
      <c r="F7" s="766"/>
      <c r="G7" s="767"/>
      <c r="H7" s="762"/>
    </row>
    <row r="8" spans="1:11" s="681" customFormat="1" ht="26.25" customHeight="1">
      <c r="A8" s="768">
        <v>1</v>
      </c>
      <c r="B8" s="679" t="s">
        <v>841</v>
      </c>
      <c r="C8" s="769" t="s">
        <v>457</v>
      </c>
      <c r="D8" s="770">
        <v>700000</v>
      </c>
      <c r="E8" s="771" t="s">
        <v>457</v>
      </c>
      <c r="F8" s="769">
        <f>SUM(C8:E8)</f>
        <v>700000</v>
      </c>
      <c r="G8" s="679"/>
      <c r="I8" s="712">
        <f>+F5+F89+F148+F205</f>
        <v>3222386</v>
      </c>
      <c r="K8" s="772">
        <f>F205*100/I8</f>
        <v>10.582220751952125</v>
      </c>
    </row>
    <row r="9" spans="1:7" s="681" customFormat="1" ht="26.25" customHeight="1">
      <c r="A9" s="768">
        <v>2</v>
      </c>
      <c r="B9" s="680" t="s">
        <v>742</v>
      </c>
      <c r="C9" s="769" t="s">
        <v>457</v>
      </c>
      <c r="D9" s="770" t="s">
        <v>457</v>
      </c>
      <c r="E9" s="771">
        <v>170000</v>
      </c>
      <c r="F9" s="769">
        <f aca="true" t="shared" si="0" ref="F9:F79">SUM(C9:E9)</f>
        <v>170000</v>
      </c>
      <c r="G9" s="679"/>
    </row>
    <row r="10" spans="1:7" s="681" customFormat="1" ht="26.25" customHeight="1">
      <c r="A10" s="768">
        <v>3</v>
      </c>
      <c r="B10" s="680" t="s">
        <v>554</v>
      </c>
      <c r="C10" s="769" t="s">
        <v>457</v>
      </c>
      <c r="D10" s="770">
        <v>5000</v>
      </c>
      <c r="E10" s="771" t="s">
        <v>457</v>
      </c>
      <c r="F10" s="769">
        <f t="shared" si="0"/>
        <v>5000</v>
      </c>
      <c r="G10" s="679"/>
    </row>
    <row r="11" spans="1:10" s="681" customFormat="1" ht="26.25" customHeight="1">
      <c r="A11" s="768">
        <v>4</v>
      </c>
      <c r="B11" s="680" t="s">
        <v>743</v>
      </c>
      <c r="C11" s="773">
        <v>3000</v>
      </c>
      <c r="D11" s="771" t="s">
        <v>457</v>
      </c>
      <c r="E11" s="771" t="s">
        <v>457</v>
      </c>
      <c r="F11" s="769">
        <f t="shared" si="0"/>
        <v>3000</v>
      </c>
      <c r="G11" s="679"/>
      <c r="I11" s="712">
        <f>+D5+D89+D148+D205</f>
        <v>2123886</v>
      </c>
      <c r="J11" s="712">
        <f>+I11-D8</f>
        <v>1423886</v>
      </c>
    </row>
    <row r="12" spans="1:7" s="681" customFormat="1" ht="26.25" customHeight="1">
      <c r="A12" s="768">
        <v>5</v>
      </c>
      <c r="B12" s="680" t="s">
        <v>744</v>
      </c>
      <c r="C12" s="773">
        <v>3000</v>
      </c>
      <c r="D12" s="771" t="s">
        <v>457</v>
      </c>
      <c r="E12" s="771" t="s">
        <v>457</v>
      </c>
      <c r="F12" s="769">
        <f t="shared" si="0"/>
        <v>3000</v>
      </c>
      <c r="G12" s="679"/>
    </row>
    <row r="13" spans="1:7" s="681" customFormat="1" ht="26.25" customHeight="1">
      <c r="A13" s="768">
        <v>6</v>
      </c>
      <c r="B13" s="679" t="s">
        <v>842</v>
      </c>
      <c r="C13" s="773">
        <v>3000</v>
      </c>
      <c r="D13" s="771" t="s">
        <v>457</v>
      </c>
      <c r="E13" s="771" t="s">
        <v>457</v>
      </c>
      <c r="F13" s="769">
        <f t="shared" si="0"/>
        <v>3000</v>
      </c>
      <c r="G13" s="679"/>
    </row>
    <row r="14" spans="1:10" s="681" customFormat="1" ht="26.25" customHeight="1">
      <c r="A14" s="768">
        <v>7</v>
      </c>
      <c r="B14" s="680" t="s">
        <v>781</v>
      </c>
      <c r="C14" s="769" t="s">
        <v>457</v>
      </c>
      <c r="D14" s="771" t="s">
        <v>457</v>
      </c>
      <c r="E14" s="771">
        <v>300000</v>
      </c>
      <c r="F14" s="769">
        <f t="shared" si="0"/>
        <v>300000</v>
      </c>
      <c r="G14" s="679"/>
      <c r="I14" s="681" t="s">
        <v>843</v>
      </c>
      <c r="J14" s="712">
        <f>+C5+C89+C148+C205</f>
        <v>377000</v>
      </c>
    </row>
    <row r="15" spans="1:10" s="681" customFormat="1" ht="26.25" customHeight="1">
      <c r="A15" s="768">
        <v>8</v>
      </c>
      <c r="B15" s="680" t="s">
        <v>784</v>
      </c>
      <c r="C15" s="769" t="s">
        <v>457</v>
      </c>
      <c r="D15" s="770">
        <v>5000</v>
      </c>
      <c r="E15" s="771" t="s">
        <v>457</v>
      </c>
      <c r="F15" s="769">
        <f t="shared" si="0"/>
        <v>5000</v>
      </c>
      <c r="G15" s="679"/>
      <c r="I15" s="681" t="s">
        <v>179</v>
      </c>
      <c r="J15" s="712">
        <f>+E5+E89+E148-E14-E9</f>
        <v>251500</v>
      </c>
    </row>
    <row r="16" spans="1:7" s="681" customFormat="1" ht="24.75" customHeight="1">
      <c r="A16" s="1027" t="s">
        <v>331</v>
      </c>
      <c r="B16" s="1028"/>
      <c r="C16" s="769"/>
      <c r="D16" s="770"/>
      <c r="E16" s="771"/>
      <c r="F16" s="769"/>
      <c r="G16" s="679"/>
    </row>
    <row r="17" spans="1:7" s="681" customFormat="1" ht="27" customHeight="1">
      <c r="A17" s="768">
        <v>9</v>
      </c>
      <c r="B17" s="680" t="s">
        <v>803</v>
      </c>
      <c r="C17" s="769" t="s">
        <v>457</v>
      </c>
      <c r="D17" s="770">
        <v>3000</v>
      </c>
      <c r="E17" s="771" t="s">
        <v>457</v>
      </c>
      <c r="F17" s="769">
        <f t="shared" si="0"/>
        <v>3000</v>
      </c>
      <c r="G17" s="679"/>
    </row>
    <row r="18" spans="1:7" s="681" customFormat="1" ht="49.5" customHeight="1">
      <c r="A18" s="768">
        <v>10</v>
      </c>
      <c r="B18" s="774" t="s">
        <v>805</v>
      </c>
      <c r="C18" s="769" t="s">
        <v>457</v>
      </c>
      <c r="D18" s="770">
        <v>2500</v>
      </c>
      <c r="E18" s="771" t="s">
        <v>457</v>
      </c>
      <c r="F18" s="769">
        <f t="shared" si="0"/>
        <v>2500</v>
      </c>
      <c r="G18" s="679"/>
    </row>
    <row r="19" spans="1:7" s="681" customFormat="1" ht="27" customHeight="1">
      <c r="A19" s="768">
        <v>11</v>
      </c>
      <c r="B19" s="680" t="s">
        <v>807</v>
      </c>
      <c r="C19" s="769" t="s">
        <v>457</v>
      </c>
      <c r="D19" s="771" t="s">
        <v>457</v>
      </c>
      <c r="E19" s="771" t="s">
        <v>457</v>
      </c>
      <c r="F19" s="769" t="s">
        <v>457</v>
      </c>
      <c r="G19" s="679"/>
    </row>
    <row r="20" spans="1:12" s="681" customFormat="1" ht="24.75" customHeight="1">
      <c r="A20" s="775">
        <v>12</v>
      </c>
      <c r="B20" s="776" t="s">
        <v>844</v>
      </c>
      <c r="C20" s="777" t="s">
        <v>457</v>
      </c>
      <c r="D20" s="778">
        <v>100000</v>
      </c>
      <c r="E20" s="778" t="s">
        <v>457</v>
      </c>
      <c r="F20" s="777">
        <f t="shared" si="0"/>
        <v>100000</v>
      </c>
      <c r="G20" s="779"/>
      <c r="K20" s="780"/>
      <c r="L20" s="707"/>
    </row>
    <row r="21" spans="1:12" s="681" customFormat="1" ht="24.75" customHeight="1">
      <c r="A21" s="781"/>
      <c r="B21" s="782" t="s">
        <v>845</v>
      </c>
      <c r="C21" s="783"/>
      <c r="D21" s="784"/>
      <c r="E21" s="784"/>
      <c r="F21" s="783"/>
      <c r="G21" s="785"/>
      <c r="K21" s="780"/>
      <c r="L21" s="707"/>
    </row>
    <row r="22" spans="1:12" s="681" customFormat="1" ht="24.75" customHeight="1">
      <c r="A22" s="786"/>
      <c r="B22" s="787" t="s">
        <v>846</v>
      </c>
      <c r="C22" s="788"/>
      <c r="D22" s="789"/>
      <c r="E22" s="789"/>
      <c r="F22" s="788"/>
      <c r="G22" s="691"/>
      <c r="K22" s="780"/>
      <c r="L22" s="707"/>
    </row>
    <row r="23" spans="1:12" s="681" customFormat="1" ht="27" customHeight="1">
      <c r="A23" s="768">
        <v>13</v>
      </c>
      <c r="B23" s="680" t="s">
        <v>847</v>
      </c>
      <c r="C23" s="769" t="s">
        <v>457</v>
      </c>
      <c r="D23" s="771">
        <v>1000</v>
      </c>
      <c r="E23" s="771" t="s">
        <v>457</v>
      </c>
      <c r="F23" s="769">
        <f t="shared" si="0"/>
        <v>1000</v>
      </c>
      <c r="G23" s="679"/>
      <c r="K23" s="790"/>
      <c r="L23" s="707"/>
    </row>
    <row r="24" spans="1:12" s="681" customFormat="1" ht="27" customHeight="1">
      <c r="A24" s="768">
        <v>14</v>
      </c>
      <c r="B24" s="680" t="s">
        <v>486</v>
      </c>
      <c r="C24" s="791">
        <v>1500</v>
      </c>
      <c r="D24" s="771">
        <v>0</v>
      </c>
      <c r="E24" s="771" t="s">
        <v>457</v>
      </c>
      <c r="F24" s="769">
        <f t="shared" si="0"/>
        <v>1500</v>
      </c>
      <c r="G24" s="679"/>
      <c r="L24" s="707"/>
    </row>
    <row r="25" spans="1:12" s="681" customFormat="1" ht="27" customHeight="1">
      <c r="A25" s="768">
        <v>15</v>
      </c>
      <c r="B25" s="680" t="s">
        <v>848</v>
      </c>
      <c r="C25" s="771" t="s">
        <v>457</v>
      </c>
      <c r="D25" s="771">
        <v>4500</v>
      </c>
      <c r="E25" s="771" t="s">
        <v>457</v>
      </c>
      <c r="F25" s="769">
        <f t="shared" si="0"/>
        <v>4500</v>
      </c>
      <c r="G25" s="679"/>
      <c r="K25" s="790"/>
      <c r="L25" s="707"/>
    </row>
    <row r="26" spans="1:12" s="681" customFormat="1" ht="27" customHeight="1">
      <c r="A26" s="768">
        <v>16</v>
      </c>
      <c r="B26" s="677" t="s">
        <v>489</v>
      </c>
      <c r="C26" s="771" t="s">
        <v>457</v>
      </c>
      <c r="D26" s="771" t="s">
        <v>457</v>
      </c>
      <c r="E26" s="771" t="s">
        <v>457</v>
      </c>
      <c r="F26" s="769">
        <f t="shared" si="0"/>
        <v>0</v>
      </c>
      <c r="G26" s="679"/>
      <c r="L26" s="707"/>
    </row>
    <row r="27" spans="1:12" s="681" customFormat="1" ht="27" customHeight="1">
      <c r="A27" s="768">
        <v>17</v>
      </c>
      <c r="B27" s="680" t="s">
        <v>849</v>
      </c>
      <c r="C27" s="771" t="s">
        <v>457</v>
      </c>
      <c r="D27" s="771">
        <v>150000</v>
      </c>
      <c r="E27" s="771" t="s">
        <v>457</v>
      </c>
      <c r="F27" s="769">
        <f t="shared" si="0"/>
        <v>150000</v>
      </c>
      <c r="G27" s="679"/>
      <c r="L27" s="707"/>
    </row>
    <row r="28" spans="1:12" s="681" customFormat="1" ht="27" customHeight="1">
      <c r="A28" s="768">
        <v>18</v>
      </c>
      <c r="B28" s="680" t="s">
        <v>492</v>
      </c>
      <c r="C28" s="771" t="s">
        <v>457</v>
      </c>
      <c r="D28" s="792">
        <v>1500</v>
      </c>
      <c r="E28" s="771" t="s">
        <v>457</v>
      </c>
      <c r="F28" s="769">
        <f t="shared" si="0"/>
        <v>1500</v>
      </c>
      <c r="G28" s="679"/>
      <c r="L28" s="707"/>
    </row>
    <row r="29" spans="1:12" s="681" customFormat="1" ht="27" customHeight="1">
      <c r="A29" s="768">
        <v>19</v>
      </c>
      <c r="B29" s="680" t="s">
        <v>493</v>
      </c>
      <c r="C29" s="771" t="s">
        <v>457</v>
      </c>
      <c r="D29" s="792" t="s">
        <v>457</v>
      </c>
      <c r="E29" s="771" t="s">
        <v>457</v>
      </c>
      <c r="F29" s="769">
        <f t="shared" si="0"/>
        <v>0</v>
      </c>
      <c r="G29" s="679"/>
      <c r="L29" s="707"/>
    </row>
    <row r="30" spans="1:12" s="681" customFormat="1" ht="48.75" customHeight="1">
      <c r="A30" s="768">
        <v>20</v>
      </c>
      <c r="B30" s="680" t="s">
        <v>564</v>
      </c>
      <c r="C30" s="771" t="s">
        <v>457</v>
      </c>
      <c r="D30" s="792">
        <v>1000</v>
      </c>
      <c r="E30" s="771" t="s">
        <v>457</v>
      </c>
      <c r="F30" s="769">
        <f t="shared" si="0"/>
        <v>1000</v>
      </c>
      <c r="G30" s="679"/>
      <c r="L30" s="707"/>
    </row>
    <row r="31" spans="1:12" s="681" customFormat="1" ht="26.25" customHeight="1">
      <c r="A31" s="768">
        <v>21</v>
      </c>
      <c r="B31" s="684" t="s">
        <v>728</v>
      </c>
      <c r="C31" s="771" t="s">
        <v>457</v>
      </c>
      <c r="D31" s="771">
        <v>1000</v>
      </c>
      <c r="E31" s="771" t="s">
        <v>457</v>
      </c>
      <c r="F31" s="769">
        <f t="shared" si="0"/>
        <v>1000</v>
      </c>
      <c r="G31" s="679"/>
      <c r="L31" s="707"/>
    </row>
    <row r="32" spans="1:12" s="681" customFormat="1" ht="26.25" customHeight="1">
      <c r="A32" s="768">
        <v>22</v>
      </c>
      <c r="B32" s="684" t="s">
        <v>727</v>
      </c>
      <c r="C32" s="771" t="s">
        <v>457</v>
      </c>
      <c r="D32" s="771">
        <v>1000</v>
      </c>
      <c r="E32" s="771" t="s">
        <v>457</v>
      </c>
      <c r="F32" s="769">
        <f t="shared" si="0"/>
        <v>1000</v>
      </c>
      <c r="G32" s="679"/>
      <c r="L32" s="707"/>
    </row>
    <row r="33" spans="1:12" s="681" customFormat="1" ht="49.5" customHeight="1">
      <c r="A33" s="768">
        <v>23</v>
      </c>
      <c r="B33" s="684" t="s">
        <v>850</v>
      </c>
      <c r="C33" s="771">
        <v>5000</v>
      </c>
      <c r="D33" s="771" t="s">
        <v>457</v>
      </c>
      <c r="E33" s="771" t="s">
        <v>457</v>
      </c>
      <c r="F33" s="769">
        <f t="shared" si="0"/>
        <v>5000</v>
      </c>
      <c r="G33" s="679"/>
      <c r="L33" s="707"/>
    </row>
    <row r="34" spans="1:12" s="681" customFormat="1" ht="27.75" customHeight="1">
      <c r="A34" s="768">
        <v>24</v>
      </c>
      <c r="B34" s="677" t="s">
        <v>316</v>
      </c>
      <c r="C34" s="771" t="s">
        <v>457</v>
      </c>
      <c r="D34" s="771">
        <v>5000</v>
      </c>
      <c r="E34" s="771" t="s">
        <v>457</v>
      </c>
      <c r="F34" s="769">
        <f t="shared" si="0"/>
        <v>5000</v>
      </c>
      <c r="G34" s="679"/>
      <c r="L34" s="707"/>
    </row>
    <row r="35" spans="1:12" s="681" customFormat="1" ht="27.75" customHeight="1">
      <c r="A35" s="768">
        <v>25</v>
      </c>
      <c r="B35" s="677" t="s">
        <v>567</v>
      </c>
      <c r="C35" s="771" t="s">
        <v>457</v>
      </c>
      <c r="D35" s="771">
        <v>3000</v>
      </c>
      <c r="E35" s="771" t="s">
        <v>457</v>
      </c>
      <c r="F35" s="769">
        <f t="shared" si="0"/>
        <v>3000</v>
      </c>
      <c r="G35" s="679"/>
      <c r="L35" s="707"/>
    </row>
    <row r="36" spans="1:12" s="681" customFormat="1" ht="27.75" customHeight="1">
      <c r="A36" s="768">
        <v>26</v>
      </c>
      <c r="B36" s="680" t="s">
        <v>568</v>
      </c>
      <c r="C36" s="771" t="s">
        <v>457</v>
      </c>
      <c r="D36" s="771">
        <v>0</v>
      </c>
      <c r="E36" s="771">
        <v>3000</v>
      </c>
      <c r="F36" s="769">
        <f t="shared" si="0"/>
        <v>3000</v>
      </c>
      <c r="G36" s="679"/>
      <c r="L36" s="707"/>
    </row>
    <row r="37" spans="1:12" s="681" customFormat="1" ht="48" customHeight="1">
      <c r="A37" s="768">
        <v>27</v>
      </c>
      <c r="B37" s="677" t="s">
        <v>569</v>
      </c>
      <c r="C37" s="771" t="s">
        <v>457</v>
      </c>
      <c r="D37" s="771">
        <v>0</v>
      </c>
      <c r="E37" s="771">
        <v>3000</v>
      </c>
      <c r="F37" s="769">
        <f t="shared" si="0"/>
        <v>3000</v>
      </c>
      <c r="G37" s="679"/>
      <c r="L37" s="707"/>
    </row>
    <row r="38" spans="1:12" s="681" customFormat="1" ht="24.75" customHeight="1">
      <c r="A38" s="768">
        <v>28</v>
      </c>
      <c r="B38" s="677" t="s">
        <v>759</v>
      </c>
      <c r="C38" s="771" t="s">
        <v>457</v>
      </c>
      <c r="D38" s="771">
        <v>0</v>
      </c>
      <c r="E38" s="771">
        <v>2000</v>
      </c>
      <c r="F38" s="769">
        <f t="shared" si="0"/>
        <v>2000</v>
      </c>
      <c r="G38" s="679"/>
      <c r="L38" s="707"/>
    </row>
    <row r="39" spans="1:12" s="681" customFormat="1" ht="24.75" customHeight="1">
      <c r="A39" s="768">
        <v>29</v>
      </c>
      <c r="B39" s="677" t="s">
        <v>778</v>
      </c>
      <c r="C39" s="771" t="s">
        <v>457</v>
      </c>
      <c r="D39" s="771">
        <v>2000</v>
      </c>
      <c r="E39" s="771" t="s">
        <v>457</v>
      </c>
      <c r="F39" s="769">
        <f t="shared" si="0"/>
        <v>2000</v>
      </c>
      <c r="G39" s="679"/>
      <c r="L39" s="707"/>
    </row>
    <row r="40" spans="1:12" s="681" customFormat="1" ht="24.75" customHeight="1">
      <c r="A40" s="768">
        <v>30</v>
      </c>
      <c r="B40" s="677" t="s">
        <v>575</v>
      </c>
      <c r="C40" s="793">
        <v>3000</v>
      </c>
      <c r="D40" s="771" t="s">
        <v>457</v>
      </c>
      <c r="E40" s="771" t="s">
        <v>457</v>
      </c>
      <c r="F40" s="769">
        <f t="shared" si="0"/>
        <v>3000</v>
      </c>
      <c r="G40" s="679"/>
      <c r="L40" s="707"/>
    </row>
    <row r="41" spans="1:12" s="681" customFormat="1" ht="24.75" customHeight="1">
      <c r="A41" s="768">
        <v>31</v>
      </c>
      <c r="B41" s="794" t="s">
        <v>851</v>
      </c>
      <c r="C41" s="793">
        <v>2000</v>
      </c>
      <c r="D41" s="771" t="s">
        <v>457</v>
      </c>
      <c r="E41" s="771" t="s">
        <v>457</v>
      </c>
      <c r="F41" s="769">
        <f t="shared" si="0"/>
        <v>2000</v>
      </c>
      <c r="G41" s="679"/>
      <c r="L41" s="707"/>
    </row>
    <row r="42" spans="1:12" s="681" customFormat="1" ht="24.75" customHeight="1">
      <c r="A42" s="768">
        <v>32</v>
      </c>
      <c r="B42" s="794" t="s">
        <v>819</v>
      </c>
      <c r="C42" s="771" t="s">
        <v>457</v>
      </c>
      <c r="D42" s="771" t="s">
        <v>457</v>
      </c>
      <c r="E42" s="771" t="s">
        <v>457</v>
      </c>
      <c r="F42" s="769">
        <f t="shared" si="0"/>
        <v>0</v>
      </c>
      <c r="G42" s="679"/>
      <c r="L42" s="707"/>
    </row>
    <row r="43" spans="1:12" s="681" customFormat="1" ht="24.75" customHeight="1">
      <c r="A43" s="1029" t="s">
        <v>852</v>
      </c>
      <c r="B43" s="1030"/>
      <c r="C43" s="793"/>
      <c r="D43" s="771"/>
      <c r="E43" s="771"/>
      <c r="F43" s="769"/>
      <c r="G43" s="679"/>
      <c r="L43" s="707"/>
    </row>
    <row r="44" spans="1:12" s="681" customFormat="1" ht="24.75" customHeight="1">
      <c r="A44" s="795">
        <v>33</v>
      </c>
      <c r="B44" s="796" t="s">
        <v>853</v>
      </c>
      <c r="C44" s="793"/>
      <c r="D44" s="771"/>
      <c r="E44" s="771"/>
      <c r="F44" s="769"/>
      <c r="G44" s="679"/>
      <c r="L44" s="707"/>
    </row>
    <row r="45" spans="1:12" s="681" customFormat="1" ht="24.75" customHeight="1">
      <c r="A45" s="768"/>
      <c r="B45" s="683" t="s">
        <v>854</v>
      </c>
      <c r="C45" s="792" t="s">
        <v>457</v>
      </c>
      <c r="D45" s="771">
        <v>20000</v>
      </c>
      <c r="E45" s="771" t="s">
        <v>457</v>
      </c>
      <c r="F45" s="769">
        <f t="shared" si="0"/>
        <v>20000</v>
      </c>
      <c r="G45" s="679"/>
      <c r="L45" s="707"/>
    </row>
    <row r="46" spans="1:12" s="681" customFormat="1" ht="24.75" customHeight="1">
      <c r="A46" s="768">
        <v>34</v>
      </c>
      <c r="B46" s="683" t="s">
        <v>855</v>
      </c>
      <c r="C46" s="792"/>
      <c r="D46" s="797"/>
      <c r="E46" s="771"/>
      <c r="F46" s="769"/>
      <c r="G46" s="679"/>
      <c r="L46" s="707"/>
    </row>
    <row r="47" spans="1:12" s="681" customFormat="1" ht="24.75" customHeight="1">
      <c r="A47" s="768"/>
      <c r="B47" s="683" t="s">
        <v>856</v>
      </c>
      <c r="C47" s="792" t="s">
        <v>457</v>
      </c>
      <c r="D47" s="797">
        <v>3000</v>
      </c>
      <c r="E47" s="771" t="s">
        <v>457</v>
      </c>
      <c r="F47" s="769">
        <f t="shared" si="0"/>
        <v>3000</v>
      </c>
      <c r="G47" s="679"/>
      <c r="L47" s="707"/>
    </row>
    <row r="48" spans="1:12" s="681" customFormat="1" ht="24.75" customHeight="1">
      <c r="A48" s="768"/>
      <c r="B48" s="683" t="s">
        <v>857</v>
      </c>
      <c r="C48" s="792" t="s">
        <v>457</v>
      </c>
      <c r="D48" s="797" t="s">
        <v>457</v>
      </c>
      <c r="E48" s="771" t="s">
        <v>457</v>
      </c>
      <c r="F48" s="769">
        <f t="shared" si="0"/>
        <v>0</v>
      </c>
      <c r="G48" s="679"/>
      <c r="L48" s="707"/>
    </row>
    <row r="49" spans="1:12" s="681" customFormat="1" ht="24.75" customHeight="1">
      <c r="A49" s="768"/>
      <c r="B49" s="679" t="s">
        <v>858</v>
      </c>
      <c r="C49" s="792" t="s">
        <v>457</v>
      </c>
      <c r="D49" s="771">
        <v>3000</v>
      </c>
      <c r="E49" s="771" t="s">
        <v>457</v>
      </c>
      <c r="F49" s="769">
        <f t="shared" si="0"/>
        <v>3000</v>
      </c>
      <c r="G49" s="679"/>
      <c r="L49" s="707"/>
    </row>
    <row r="50" spans="1:12" s="681" customFormat="1" ht="24.75" customHeight="1">
      <c r="A50" s="768"/>
      <c r="B50" s="683" t="s">
        <v>859</v>
      </c>
      <c r="C50" s="792" t="s">
        <v>457</v>
      </c>
      <c r="D50" s="792">
        <v>3000</v>
      </c>
      <c r="E50" s="771" t="s">
        <v>457</v>
      </c>
      <c r="F50" s="769">
        <f t="shared" si="0"/>
        <v>3000</v>
      </c>
      <c r="G50" s="679"/>
      <c r="L50" s="707"/>
    </row>
    <row r="51" spans="1:12" s="681" customFormat="1" ht="51" customHeight="1">
      <c r="A51" s="768"/>
      <c r="B51" s="683" t="s">
        <v>860</v>
      </c>
      <c r="C51" s="792" t="s">
        <v>457</v>
      </c>
      <c r="D51" s="792">
        <v>3000</v>
      </c>
      <c r="E51" s="771" t="s">
        <v>457</v>
      </c>
      <c r="F51" s="769">
        <f t="shared" si="0"/>
        <v>3000</v>
      </c>
      <c r="G51" s="679"/>
      <c r="L51" s="707"/>
    </row>
    <row r="52" spans="1:12" s="681" customFormat="1" ht="24.75" customHeight="1">
      <c r="A52" s="768"/>
      <c r="B52" s="683" t="s">
        <v>861</v>
      </c>
      <c r="C52" s="792" t="s">
        <v>457</v>
      </c>
      <c r="D52" s="792">
        <v>5000</v>
      </c>
      <c r="E52" s="771" t="s">
        <v>457</v>
      </c>
      <c r="F52" s="769">
        <f t="shared" si="0"/>
        <v>5000</v>
      </c>
      <c r="G52" s="679"/>
      <c r="L52" s="707"/>
    </row>
    <row r="53" spans="1:12" s="681" customFormat="1" ht="24.75" customHeight="1">
      <c r="A53" s="768"/>
      <c r="B53" s="683" t="s">
        <v>862</v>
      </c>
      <c r="C53" s="792" t="s">
        <v>457</v>
      </c>
      <c r="D53" s="792">
        <v>3000</v>
      </c>
      <c r="E53" s="771" t="s">
        <v>457</v>
      </c>
      <c r="F53" s="769">
        <f t="shared" si="0"/>
        <v>3000</v>
      </c>
      <c r="G53" s="679"/>
      <c r="L53" s="707"/>
    </row>
    <row r="54" spans="1:12" s="681" customFormat="1" ht="24.75" customHeight="1">
      <c r="A54" s="768"/>
      <c r="B54" s="683" t="s">
        <v>863</v>
      </c>
      <c r="C54" s="792" t="s">
        <v>457</v>
      </c>
      <c r="D54" s="792">
        <v>3000</v>
      </c>
      <c r="E54" s="771" t="s">
        <v>457</v>
      </c>
      <c r="F54" s="769">
        <f t="shared" si="0"/>
        <v>3000</v>
      </c>
      <c r="G54" s="679"/>
      <c r="L54" s="707"/>
    </row>
    <row r="55" spans="1:12" s="681" customFormat="1" ht="24.75" customHeight="1">
      <c r="A55" s="768"/>
      <c r="B55" s="683" t="s">
        <v>864</v>
      </c>
      <c r="C55" s="792" t="s">
        <v>457</v>
      </c>
      <c r="D55" s="797">
        <v>3000</v>
      </c>
      <c r="E55" s="771" t="s">
        <v>457</v>
      </c>
      <c r="F55" s="769">
        <f t="shared" si="0"/>
        <v>3000</v>
      </c>
      <c r="G55" s="679"/>
      <c r="L55" s="707"/>
    </row>
    <row r="56" spans="1:12" s="681" customFormat="1" ht="24.75" customHeight="1">
      <c r="A56" s="768"/>
      <c r="B56" s="683" t="s">
        <v>865</v>
      </c>
      <c r="C56" s="792" t="s">
        <v>457</v>
      </c>
      <c r="D56" s="771">
        <v>30000</v>
      </c>
      <c r="E56" s="771" t="s">
        <v>457</v>
      </c>
      <c r="F56" s="769">
        <f t="shared" si="0"/>
        <v>30000</v>
      </c>
      <c r="G56" s="679"/>
      <c r="L56" s="707"/>
    </row>
    <row r="57" spans="1:12" s="681" customFormat="1" ht="26.25" customHeight="1">
      <c r="A57" s="768">
        <v>35</v>
      </c>
      <c r="B57" s="683" t="s">
        <v>866</v>
      </c>
      <c r="C57" s="792"/>
      <c r="D57" s="792"/>
      <c r="E57" s="771"/>
      <c r="F57" s="769"/>
      <c r="G57" s="679"/>
      <c r="L57" s="707"/>
    </row>
    <row r="58" spans="1:12" s="681" customFormat="1" ht="26.25" customHeight="1">
      <c r="A58" s="768"/>
      <c r="B58" s="679" t="s">
        <v>867</v>
      </c>
      <c r="C58" s="792" t="s">
        <v>457</v>
      </c>
      <c r="D58" s="771">
        <v>235000</v>
      </c>
      <c r="E58" s="771" t="s">
        <v>457</v>
      </c>
      <c r="F58" s="769">
        <f>SUM(C58:E58)</f>
        <v>235000</v>
      </c>
      <c r="G58" s="679"/>
      <c r="L58" s="707"/>
    </row>
    <row r="59" spans="1:12" s="681" customFormat="1" ht="26.25" customHeight="1">
      <c r="A59" s="768">
        <v>36</v>
      </c>
      <c r="B59" s="798" t="s">
        <v>868</v>
      </c>
      <c r="C59" s="799"/>
      <c r="D59" s="799"/>
      <c r="E59" s="778"/>
      <c r="F59" s="777"/>
      <c r="G59" s="779"/>
      <c r="L59" s="707"/>
    </row>
    <row r="60" spans="1:12" s="681" customFormat="1" ht="26.25" customHeight="1">
      <c r="A60" s="768"/>
      <c r="B60" s="683" t="s">
        <v>869</v>
      </c>
      <c r="C60" s="792" t="s">
        <v>457</v>
      </c>
      <c r="D60" s="792">
        <v>5000</v>
      </c>
      <c r="E60" s="771" t="s">
        <v>457</v>
      </c>
      <c r="F60" s="769">
        <f>SUM(C60:E60)</f>
        <v>5000</v>
      </c>
      <c r="G60" s="679"/>
      <c r="L60" s="707"/>
    </row>
    <row r="61" spans="1:12" s="681" customFormat="1" ht="26.25" customHeight="1">
      <c r="A61" s="775"/>
      <c r="B61" s="798" t="s">
        <v>870</v>
      </c>
      <c r="C61" s="799" t="s">
        <v>457</v>
      </c>
      <c r="D61" s="799">
        <v>11000</v>
      </c>
      <c r="E61" s="778" t="s">
        <v>457</v>
      </c>
      <c r="F61" s="777">
        <f>SUM(C61:E61)</f>
        <v>11000</v>
      </c>
      <c r="G61" s="779"/>
      <c r="L61" s="707"/>
    </row>
    <row r="62" spans="1:12" s="681" customFormat="1" ht="26.25" customHeight="1">
      <c r="A62" s="781"/>
      <c r="B62" s="800" t="s">
        <v>871</v>
      </c>
      <c r="C62" s="801"/>
      <c r="D62" s="801"/>
      <c r="E62" s="784"/>
      <c r="F62" s="783"/>
      <c r="G62" s="785"/>
      <c r="L62" s="707"/>
    </row>
    <row r="63" spans="1:12" s="681" customFormat="1" ht="26.25" customHeight="1">
      <c r="A63" s="786"/>
      <c r="B63" s="802" t="s">
        <v>872</v>
      </c>
      <c r="C63" s="803"/>
      <c r="D63" s="803"/>
      <c r="E63" s="789"/>
      <c r="F63" s="788"/>
      <c r="G63" s="691"/>
      <c r="L63" s="707"/>
    </row>
    <row r="64" spans="1:12" s="681" customFormat="1" ht="26.25" customHeight="1">
      <c r="A64" s="768"/>
      <c r="B64" s="683" t="s">
        <v>873</v>
      </c>
      <c r="C64" s="792" t="s">
        <v>457</v>
      </c>
      <c r="D64" s="792">
        <v>10000</v>
      </c>
      <c r="E64" s="771" t="s">
        <v>457</v>
      </c>
      <c r="F64" s="769">
        <f>SUM(C64:E64)</f>
        <v>10000</v>
      </c>
      <c r="G64" s="679"/>
      <c r="L64" s="707"/>
    </row>
    <row r="65" spans="1:12" s="681" customFormat="1" ht="26.25" customHeight="1">
      <c r="A65" s="768"/>
      <c r="B65" s="683" t="s">
        <v>874</v>
      </c>
      <c r="C65" s="792" t="s">
        <v>457</v>
      </c>
      <c r="D65" s="792">
        <v>0</v>
      </c>
      <c r="E65" s="771">
        <v>10000</v>
      </c>
      <c r="F65" s="769">
        <f>SUM(C65:E65)</f>
        <v>10000</v>
      </c>
      <c r="G65" s="679"/>
      <c r="H65" s="707"/>
      <c r="L65" s="707"/>
    </row>
    <row r="66" spans="1:12" s="681" customFormat="1" ht="26.25" customHeight="1">
      <c r="A66" s="775"/>
      <c r="B66" s="804" t="s">
        <v>875</v>
      </c>
      <c r="C66" s="777" t="s">
        <v>457</v>
      </c>
      <c r="D66" s="805">
        <v>18000</v>
      </c>
      <c r="E66" s="777" t="s">
        <v>457</v>
      </c>
      <c r="F66" s="777">
        <f t="shared" si="0"/>
        <v>18000</v>
      </c>
      <c r="G66" s="779"/>
      <c r="H66" s="707"/>
      <c r="J66" s="707"/>
      <c r="L66" s="707"/>
    </row>
    <row r="67" spans="1:12" s="681" customFormat="1" ht="26.25" customHeight="1">
      <c r="A67" s="781"/>
      <c r="B67" s="806" t="s">
        <v>876</v>
      </c>
      <c r="C67" s="807"/>
      <c r="D67" s="808"/>
      <c r="E67" s="783"/>
      <c r="F67" s="783">
        <f t="shared" si="0"/>
        <v>0</v>
      </c>
      <c r="G67" s="785"/>
      <c r="H67" s="707"/>
      <c r="J67" s="707"/>
      <c r="L67" s="707"/>
    </row>
    <row r="68" spans="1:12" s="681" customFormat="1" ht="26.25" customHeight="1">
      <c r="A68" s="781"/>
      <c r="B68" s="806" t="s">
        <v>877</v>
      </c>
      <c r="C68" s="807"/>
      <c r="D68" s="808"/>
      <c r="E68" s="783"/>
      <c r="F68" s="783">
        <f t="shared" si="0"/>
        <v>0</v>
      </c>
      <c r="G68" s="785"/>
      <c r="H68" s="707"/>
      <c r="J68" s="707"/>
      <c r="L68" s="707"/>
    </row>
    <row r="69" spans="1:12" s="681" customFormat="1" ht="26.25" customHeight="1">
      <c r="A69" s="781"/>
      <c r="B69" s="806" t="s">
        <v>878</v>
      </c>
      <c r="C69" s="807"/>
      <c r="D69" s="808"/>
      <c r="E69" s="783"/>
      <c r="F69" s="783">
        <f t="shared" si="0"/>
        <v>0</v>
      </c>
      <c r="G69" s="785"/>
      <c r="H69" s="707"/>
      <c r="J69" s="707"/>
      <c r="L69" s="707"/>
    </row>
    <row r="70" spans="1:12" s="681" customFormat="1" ht="26.25" customHeight="1">
      <c r="A70" s="781"/>
      <c r="B70" s="806" t="s">
        <v>879</v>
      </c>
      <c r="C70" s="807"/>
      <c r="D70" s="808"/>
      <c r="E70" s="783"/>
      <c r="F70" s="783">
        <f t="shared" si="0"/>
        <v>0</v>
      </c>
      <c r="G70" s="785"/>
      <c r="H70" s="707"/>
      <c r="J70" s="707"/>
      <c r="L70" s="707"/>
    </row>
    <row r="71" spans="1:12" s="681" customFormat="1" ht="26.25" customHeight="1">
      <c r="A71" s="786"/>
      <c r="B71" s="802" t="s">
        <v>880</v>
      </c>
      <c r="C71" s="809"/>
      <c r="D71" s="810"/>
      <c r="E71" s="788"/>
      <c r="F71" s="788">
        <f t="shared" si="0"/>
        <v>0</v>
      </c>
      <c r="G71" s="691"/>
      <c r="H71" s="707"/>
      <c r="J71" s="707"/>
      <c r="L71" s="707"/>
    </row>
    <row r="72" spans="1:12" s="681" customFormat="1" ht="25.5" customHeight="1">
      <c r="A72" s="768">
        <v>37</v>
      </c>
      <c r="B72" s="682" t="s">
        <v>772</v>
      </c>
      <c r="C72" s="811">
        <v>5000</v>
      </c>
      <c r="D72" s="792" t="s">
        <v>457</v>
      </c>
      <c r="E72" s="771" t="s">
        <v>457</v>
      </c>
      <c r="F72" s="769">
        <f t="shared" si="0"/>
        <v>5000</v>
      </c>
      <c r="G72" s="679"/>
      <c r="H72" s="707"/>
      <c r="J72" s="707"/>
      <c r="L72" s="707"/>
    </row>
    <row r="73" spans="1:12" s="681" customFormat="1" ht="25.5" customHeight="1">
      <c r="A73" s="768">
        <v>38</v>
      </c>
      <c r="B73" s="682" t="s">
        <v>707</v>
      </c>
      <c r="C73" s="812" t="s">
        <v>457</v>
      </c>
      <c r="D73" s="792">
        <v>30000</v>
      </c>
      <c r="E73" s="771" t="s">
        <v>457</v>
      </c>
      <c r="F73" s="769">
        <f t="shared" si="0"/>
        <v>30000</v>
      </c>
      <c r="G73" s="679"/>
      <c r="H73" s="707"/>
      <c r="J73" s="707"/>
      <c r="L73" s="707"/>
    </row>
    <row r="74" spans="1:12" s="681" customFormat="1" ht="25.5" customHeight="1">
      <c r="A74" s="768">
        <v>39</v>
      </c>
      <c r="B74" s="682" t="s">
        <v>708</v>
      </c>
      <c r="C74" s="812" t="s">
        <v>457</v>
      </c>
      <c r="D74" s="792">
        <v>6000</v>
      </c>
      <c r="E74" s="771" t="s">
        <v>457</v>
      </c>
      <c r="F74" s="769">
        <f t="shared" si="0"/>
        <v>6000</v>
      </c>
      <c r="G74" s="679"/>
      <c r="H74" s="707"/>
      <c r="J74" s="707"/>
      <c r="L74" s="707"/>
    </row>
    <row r="75" spans="1:12" s="681" customFormat="1" ht="25.5" customHeight="1">
      <c r="A75" s="768">
        <v>40</v>
      </c>
      <c r="B75" s="682" t="s">
        <v>709</v>
      </c>
      <c r="C75" s="812" t="s">
        <v>457</v>
      </c>
      <c r="D75" s="792">
        <v>3000</v>
      </c>
      <c r="E75" s="771" t="s">
        <v>457</v>
      </c>
      <c r="F75" s="769">
        <f t="shared" si="0"/>
        <v>3000</v>
      </c>
      <c r="G75" s="679"/>
      <c r="H75" s="707"/>
      <c r="J75" s="707"/>
      <c r="L75" s="707"/>
    </row>
    <row r="76" spans="1:12" s="681" customFormat="1" ht="25.5" customHeight="1">
      <c r="A76" s="768">
        <v>41</v>
      </c>
      <c r="B76" s="682" t="s">
        <v>710</v>
      </c>
      <c r="C76" s="812" t="s">
        <v>457</v>
      </c>
      <c r="D76" s="792">
        <v>3000</v>
      </c>
      <c r="E76" s="771" t="s">
        <v>457</v>
      </c>
      <c r="F76" s="769">
        <f t="shared" si="0"/>
        <v>3000</v>
      </c>
      <c r="G76" s="679"/>
      <c r="H76" s="707"/>
      <c r="J76" s="707"/>
      <c r="L76" s="707"/>
    </row>
    <row r="77" spans="1:12" s="681" customFormat="1" ht="25.5" customHeight="1">
      <c r="A77" s="768">
        <v>42</v>
      </c>
      <c r="B77" s="682" t="s">
        <v>711</v>
      </c>
      <c r="C77" s="812" t="s">
        <v>457</v>
      </c>
      <c r="D77" s="771">
        <v>0</v>
      </c>
      <c r="E77" s="771">
        <v>12000</v>
      </c>
      <c r="F77" s="769">
        <f t="shared" si="0"/>
        <v>12000</v>
      </c>
      <c r="G77" s="679"/>
      <c r="H77" s="707"/>
      <c r="J77" s="707"/>
      <c r="L77" s="707"/>
    </row>
    <row r="78" spans="1:12" s="681" customFormat="1" ht="25.5" customHeight="1">
      <c r="A78" s="768">
        <v>43</v>
      </c>
      <c r="B78" s="682" t="s">
        <v>712</v>
      </c>
      <c r="C78" s="812" t="s">
        <v>457</v>
      </c>
      <c r="D78" s="792">
        <v>2000</v>
      </c>
      <c r="E78" s="771" t="s">
        <v>457</v>
      </c>
      <c r="F78" s="769">
        <f t="shared" si="0"/>
        <v>2000</v>
      </c>
      <c r="G78" s="679"/>
      <c r="H78" s="707"/>
      <c r="J78" s="707"/>
      <c r="L78" s="707"/>
    </row>
    <row r="79" spans="1:12" s="681" customFormat="1" ht="25.5" customHeight="1">
      <c r="A79" s="768">
        <v>44</v>
      </c>
      <c r="B79" s="680" t="s">
        <v>510</v>
      </c>
      <c r="C79" s="812" t="s">
        <v>457</v>
      </c>
      <c r="D79" s="792" t="s">
        <v>457</v>
      </c>
      <c r="E79" s="771" t="s">
        <v>457</v>
      </c>
      <c r="F79" s="769">
        <f t="shared" si="0"/>
        <v>0</v>
      </c>
      <c r="G79" s="679"/>
      <c r="H79" s="707"/>
      <c r="J79" s="707"/>
      <c r="L79" s="707"/>
    </row>
    <row r="80" spans="1:12" s="681" customFormat="1" ht="25.5" customHeight="1">
      <c r="A80" s="768">
        <v>45</v>
      </c>
      <c r="B80" s="680" t="s">
        <v>587</v>
      </c>
      <c r="C80" s="812" t="s">
        <v>457</v>
      </c>
      <c r="D80" s="792">
        <v>12000</v>
      </c>
      <c r="E80" s="771" t="s">
        <v>457</v>
      </c>
      <c r="F80" s="769">
        <f>SUM(C80:E80)</f>
        <v>12000</v>
      </c>
      <c r="G80" s="679"/>
      <c r="H80" s="707"/>
      <c r="J80" s="707"/>
      <c r="L80" s="707"/>
    </row>
    <row r="81" spans="1:12" s="681" customFormat="1" ht="25.5" customHeight="1">
      <c r="A81" s="768">
        <v>46</v>
      </c>
      <c r="B81" s="682" t="s">
        <v>511</v>
      </c>
      <c r="C81" s="812" t="s">
        <v>457</v>
      </c>
      <c r="D81" s="792">
        <v>0</v>
      </c>
      <c r="E81" s="771">
        <v>500</v>
      </c>
      <c r="F81" s="769">
        <f>SUM(C81:E81)</f>
        <v>500</v>
      </c>
      <c r="G81" s="679"/>
      <c r="H81" s="707"/>
      <c r="J81" s="707"/>
      <c r="L81" s="707"/>
    </row>
    <row r="82" spans="1:12" s="681" customFormat="1" ht="25.5" customHeight="1">
      <c r="A82" s="768">
        <v>47</v>
      </c>
      <c r="B82" s="682" t="s">
        <v>512</v>
      </c>
      <c r="C82" s="812" t="s">
        <v>457</v>
      </c>
      <c r="D82" s="792">
        <v>0</v>
      </c>
      <c r="E82" s="771">
        <v>500</v>
      </c>
      <c r="F82" s="769">
        <f>SUM(C82:E82)</f>
        <v>500</v>
      </c>
      <c r="G82" s="679"/>
      <c r="H82" s="707"/>
      <c r="J82" s="707"/>
      <c r="L82" s="707"/>
    </row>
    <row r="83" spans="1:12" s="681" customFormat="1" ht="25.5" customHeight="1">
      <c r="A83" s="768">
        <v>48</v>
      </c>
      <c r="B83" s="682" t="s">
        <v>458</v>
      </c>
      <c r="C83" s="812" t="s">
        <v>457</v>
      </c>
      <c r="D83" s="792">
        <v>0</v>
      </c>
      <c r="E83" s="771">
        <v>500</v>
      </c>
      <c r="F83" s="769">
        <f>SUM(C83:E83)</f>
        <v>500</v>
      </c>
      <c r="G83" s="679"/>
      <c r="H83" s="707"/>
      <c r="J83" s="707"/>
      <c r="L83" s="707"/>
    </row>
    <row r="84" spans="1:12" s="681" customFormat="1" ht="25.5" customHeight="1">
      <c r="A84" s="768">
        <v>49</v>
      </c>
      <c r="B84" s="682" t="s">
        <v>513</v>
      </c>
      <c r="C84" s="811">
        <v>3000</v>
      </c>
      <c r="D84" s="792">
        <v>0</v>
      </c>
      <c r="E84" s="771">
        <v>0</v>
      </c>
      <c r="F84" s="769">
        <f>SUM(C84:E84)</f>
        <v>3000</v>
      </c>
      <c r="G84" s="679"/>
      <c r="H84" s="707"/>
      <c r="J84" s="707"/>
      <c r="L84" s="707"/>
    </row>
    <row r="85" spans="1:12" s="681" customFormat="1" ht="24.75" customHeight="1">
      <c r="A85" s="813"/>
      <c r="B85" s="814"/>
      <c r="C85" s="815"/>
      <c r="D85" s="816"/>
      <c r="E85" s="817"/>
      <c r="F85" s="817"/>
      <c r="G85" s="818"/>
      <c r="H85" s="707"/>
      <c r="J85" s="707"/>
      <c r="L85" s="707"/>
    </row>
    <row r="86" spans="1:12" s="681" customFormat="1" ht="24.75" customHeight="1">
      <c r="A86" s="819"/>
      <c r="B86" s="820"/>
      <c r="C86" s="821"/>
      <c r="D86" s="822"/>
      <c r="E86" s="823"/>
      <c r="F86" s="823"/>
      <c r="H86" s="707"/>
      <c r="J86" s="707"/>
      <c r="L86" s="707"/>
    </row>
    <row r="87" spans="1:12" s="681" customFormat="1" ht="24.75" customHeight="1">
      <c r="A87" s="1012" t="s">
        <v>80</v>
      </c>
      <c r="B87" s="1012"/>
      <c r="C87" s="1013" t="s">
        <v>837</v>
      </c>
      <c r="D87" s="1014"/>
      <c r="E87" s="1015"/>
      <c r="F87" s="1016" t="s">
        <v>838</v>
      </c>
      <c r="G87" s="1012" t="s">
        <v>839</v>
      </c>
      <c r="H87" s="707"/>
      <c r="J87" s="707"/>
      <c r="L87" s="707"/>
    </row>
    <row r="88" spans="1:12" s="681" customFormat="1" ht="24.75" customHeight="1">
      <c r="A88" s="1012"/>
      <c r="B88" s="1012"/>
      <c r="C88" s="761" t="s">
        <v>133</v>
      </c>
      <c r="D88" s="761" t="s">
        <v>840</v>
      </c>
      <c r="E88" s="761" t="s">
        <v>178</v>
      </c>
      <c r="F88" s="1016"/>
      <c r="G88" s="1012"/>
      <c r="H88" s="707"/>
      <c r="J88" s="707"/>
      <c r="L88" s="707"/>
    </row>
    <row r="89" spans="1:12" s="681" customFormat="1" ht="24.75" customHeight="1">
      <c r="A89" s="1031" t="s">
        <v>811</v>
      </c>
      <c r="B89" s="1032"/>
      <c r="C89" s="824">
        <f>SUM(C91:C143)</f>
        <v>221000</v>
      </c>
      <c r="D89" s="824">
        <f>SUM(D91:D143)</f>
        <v>345386</v>
      </c>
      <c r="E89" s="824">
        <f>SUM(E91:E143)</f>
        <v>209000</v>
      </c>
      <c r="F89" s="824">
        <f>SUM(F91:F143)</f>
        <v>775386</v>
      </c>
      <c r="G89" s="825">
        <v>27.91</v>
      </c>
      <c r="H89" s="326"/>
      <c r="J89" s="707"/>
      <c r="L89" s="707"/>
    </row>
    <row r="90" spans="1:12" s="681" customFormat="1" ht="24.75" customHeight="1">
      <c r="A90" s="1025" t="s">
        <v>306</v>
      </c>
      <c r="B90" s="1026"/>
      <c r="C90" s="826"/>
      <c r="D90" s="826"/>
      <c r="E90" s="826"/>
      <c r="F90" s="826"/>
      <c r="G90" s="827"/>
      <c r="H90" s="326"/>
      <c r="J90" s="707"/>
      <c r="L90" s="707"/>
    </row>
    <row r="91" spans="1:12" s="681" customFormat="1" ht="24.75" customHeight="1">
      <c r="A91" s="768">
        <v>1</v>
      </c>
      <c r="B91" s="680" t="s">
        <v>881</v>
      </c>
      <c r="C91" s="771" t="s">
        <v>457</v>
      </c>
      <c r="D91" s="771" t="s">
        <v>457</v>
      </c>
      <c r="E91" s="771">
        <v>110000</v>
      </c>
      <c r="F91" s="769">
        <f>SUM(C91:E91)</f>
        <v>110000</v>
      </c>
      <c r="G91" s="679"/>
      <c r="H91" s="707"/>
      <c r="J91" s="707"/>
      <c r="L91" s="707"/>
    </row>
    <row r="92" spans="1:12" s="681" customFormat="1" ht="24.75" customHeight="1">
      <c r="A92" s="768">
        <v>2</v>
      </c>
      <c r="B92" s="679" t="s">
        <v>702</v>
      </c>
      <c r="C92" s="771" t="s">
        <v>457</v>
      </c>
      <c r="D92" s="771" t="s">
        <v>457</v>
      </c>
      <c r="E92" s="771">
        <v>40000</v>
      </c>
      <c r="F92" s="769">
        <f aca="true" t="shared" si="1" ref="F92:F143">SUM(C92:E92)</f>
        <v>40000</v>
      </c>
      <c r="G92" s="679"/>
      <c r="H92" s="707"/>
      <c r="J92" s="707"/>
      <c r="L92" s="707"/>
    </row>
    <row r="93" spans="1:12" s="681" customFormat="1" ht="24.75" customHeight="1">
      <c r="A93" s="768">
        <v>3</v>
      </c>
      <c r="B93" s="680" t="s">
        <v>704</v>
      </c>
      <c r="C93" s="771" t="s">
        <v>457</v>
      </c>
      <c r="D93" s="771" t="s">
        <v>457</v>
      </c>
      <c r="E93" s="771">
        <v>14000</v>
      </c>
      <c r="F93" s="769">
        <f t="shared" si="1"/>
        <v>14000</v>
      </c>
      <c r="G93" s="679"/>
      <c r="H93" s="707"/>
      <c r="J93" s="707"/>
      <c r="L93" s="707"/>
    </row>
    <row r="94" spans="1:12" s="681" customFormat="1" ht="24.75" customHeight="1">
      <c r="A94" s="768">
        <v>4</v>
      </c>
      <c r="B94" s="680" t="s">
        <v>780</v>
      </c>
      <c r="C94" s="771" t="s">
        <v>457</v>
      </c>
      <c r="D94" s="771" t="s">
        <v>457</v>
      </c>
      <c r="E94" s="771">
        <v>20000</v>
      </c>
      <c r="F94" s="769">
        <f t="shared" si="1"/>
        <v>20000</v>
      </c>
      <c r="G94" s="679"/>
      <c r="H94" s="707"/>
      <c r="J94" s="707"/>
      <c r="L94" s="707"/>
    </row>
    <row r="95" spans="1:12" s="681" customFormat="1" ht="24.75" customHeight="1">
      <c r="A95" s="768">
        <v>5</v>
      </c>
      <c r="B95" s="680" t="s">
        <v>782</v>
      </c>
      <c r="C95" s="771" t="s">
        <v>457</v>
      </c>
      <c r="D95" s="771" t="s">
        <v>457</v>
      </c>
      <c r="E95" s="771">
        <v>3000</v>
      </c>
      <c r="F95" s="769">
        <f t="shared" si="1"/>
        <v>3000</v>
      </c>
      <c r="G95" s="679"/>
      <c r="H95" s="707"/>
      <c r="J95" s="707"/>
      <c r="L95" s="707"/>
    </row>
    <row r="96" spans="1:12" s="681" customFormat="1" ht="24.75" customHeight="1">
      <c r="A96" s="768">
        <v>6</v>
      </c>
      <c r="B96" s="680" t="s">
        <v>768</v>
      </c>
      <c r="C96" s="771" t="s">
        <v>457</v>
      </c>
      <c r="D96" s="771" t="s">
        <v>457</v>
      </c>
      <c r="E96" s="771">
        <v>6000</v>
      </c>
      <c r="F96" s="769">
        <f t="shared" si="1"/>
        <v>6000</v>
      </c>
      <c r="G96" s="679"/>
      <c r="H96" s="707"/>
      <c r="J96" s="707"/>
      <c r="L96" s="707"/>
    </row>
    <row r="97" spans="1:12" s="681" customFormat="1" ht="24.75" customHeight="1">
      <c r="A97" s="768">
        <v>7</v>
      </c>
      <c r="B97" s="828" t="s">
        <v>882</v>
      </c>
      <c r="C97" s="771" t="s">
        <v>457</v>
      </c>
      <c r="D97" s="771">
        <v>345386</v>
      </c>
      <c r="E97" s="771"/>
      <c r="F97" s="769">
        <f>SUM(C97:E97)</f>
        <v>345386</v>
      </c>
      <c r="G97" s="679"/>
      <c r="H97" s="707"/>
      <c r="J97" s="707"/>
      <c r="L97" s="707"/>
    </row>
    <row r="98" spans="1:12" s="681" customFormat="1" ht="24.75" customHeight="1">
      <c r="A98" s="1033" t="s">
        <v>331</v>
      </c>
      <c r="B98" s="1034"/>
      <c r="C98" s="771"/>
      <c r="D98" s="771"/>
      <c r="E98" s="771"/>
      <c r="F98" s="769"/>
      <c r="G98" s="679"/>
      <c r="H98" s="707"/>
      <c r="J98" s="707"/>
      <c r="L98" s="707"/>
    </row>
    <row r="99" spans="1:12" s="681" customFormat="1" ht="26.25" customHeight="1">
      <c r="A99" s="768">
        <v>8</v>
      </c>
      <c r="B99" s="677" t="s">
        <v>574</v>
      </c>
      <c r="C99" s="793">
        <v>20000</v>
      </c>
      <c r="D99" s="771" t="s">
        <v>457</v>
      </c>
      <c r="E99" s="771" t="s">
        <v>457</v>
      </c>
      <c r="F99" s="769">
        <f t="shared" si="1"/>
        <v>20000</v>
      </c>
      <c r="G99" s="679"/>
      <c r="H99" s="707"/>
      <c r="J99" s="707"/>
      <c r="L99" s="707"/>
    </row>
    <row r="100" spans="1:12" s="681" customFormat="1" ht="26.25" customHeight="1">
      <c r="A100" s="768">
        <v>9</v>
      </c>
      <c r="B100" s="679" t="s">
        <v>883</v>
      </c>
      <c r="C100" s="791">
        <v>2000</v>
      </c>
      <c r="D100" s="771" t="s">
        <v>457</v>
      </c>
      <c r="E100" s="771" t="s">
        <v>457</v>
      </c>
      <c r="F100" s="769">
        <f t="shared" si="1"/>
        <v>2000</v>
      </c>
      <c r="G100" s="679"/>
      <c r="H100" s="707"/>
      <c r="J100" s="707"/>
      <c r="L100" s="707"/>
    </row>
    <row r="101" spans="1:12" s="681" customFormat="1" ht="26.25" customHeight="1">
      <c r="A101" s="768">
        <v>10</v>
      </c>
      <c r="B101" s="680" t="s">
        <v>531</v>
      </c>
      <c r="C101" s="791">
        <v>3000</v>
      </c>
      <c r="D101" s="771" t="s">
        <v>457</v>
      </c>
      <c r="E101" s="771" t="s">
        <v>457</v>
      </c>
      <c r="F101" s="769">
        <f t="shared" si="1"/>
        <v>3000</v>
      </c>
      <c r="G101" s="679"/>
      <c r="H101" s="707"/>
      <c r="J101" s="707"/>
      <c r="L101" s="707"/>
    </row>
    <row r="102" spans="1:12" s="681" customFormat="1" ht="24.75" customHeight="1">
      <c r="A102" s="768">
        <v>11</v>
      </c>
      <c r="B102" s="680" t="s">
        <v>463</v>
      </c>
      <c r="C102" s="791">
        <v>5000</v>
      </c>
      <c r="D102" s="771" t="s">
        <v>457</v>
      </c>
      <c r="E102" s="771" t="s">
        <v>457</v>
      </c>
      <c r="F102" s="769">
        <f t="shared" si="1"/>
        <v>5000</v>
      </c>
      <c r="G102" s="679"/>
      <c r="H102" s="707"/>
      <c r="J102" s="707"/>
      <c r="L102" s="707"/>
    </row>
    <row r="103" spans="1:12" s="681" customFormat="1" ht="50.25" customHeight="1">
      <c r="A103" s="768">
        <v>12</v>
      </c>
      <c r="B103" s="680" t="s">
        <v>884</v>
      </c>
      <c r="C103" s="791">
        <v>5000</v>
      </c>
      <c r="D103" s="771" t="s">
        <v>457</v>
      </c>
      <c r="E103" s="771" t="s">
        <v>457</v>
      </c>
      <c r="F103" s="769">
        <f t="shared" si="1"/>
        <v>5000</v>
      </c>
      <c r="G103" s="679"/>
      <c r="H103" s="707"/>
      <c r="J103" s="707"/>
      <c r="L103" s="707"/>
    </row>
    <row r="104" spans="1:12" s="681" customFormat="1" ht="50.25" customHeight="1">
      <c r="A104" s="768">
        <v>13</v>
      </c>
      <c r="B104" s="680" t="s">
        <v>628</v>
      </c>
      <c r="C104" s="771" t="s">
        <v>457</v>
      </c>
      <c r="D104" s="771" t="s">
        <v>457</v>
      </c>
      <c r="E104" s="771">
        <v>5000</v>
      </c>
      <c r="F104" s="769">
        <f t="shared" si="1"/>
        <v>5000</v>
      </c>
      <c r="G104" s="679"/>
      <c r="H104" s="707"/>
      <c r="J104" s="707"/>
      <c r="L104" s="707"/>
    </row>
    <row r="105" spans="1:12" s="681" customFormat="1" ht="50.25" customHeight="1">
      <c r="A105" s="768">
        <v>14</v>
      </c>
      <c r="B105" s="680" t="s">
        <v>491</v>
      </c>
      <c r="C105" s="771" t="s">
        <v>457</v>
      </c>
      <c r="D105" s="771" t="s">
        <v>457</v>
      </c>
      <c r="E105" s="771">
        <v>3000</v>
      </c>
      <c r="F105" s="769">
        <f t="shared" si="1"/>
        <v>3000</v>
      </c>
      <c r="G105" s="679"/>
      <c r="H105" s="707"/>
      <c r="J105" s="707"/>
      <c r="L105" s="707"/>
    </row>
    <row r="106" spans="1:12" s="681" customFormat="1" ht="50.25" customHeight="1">
      <c r="A106" s="768">
        <v>15</v>
      </c>
      <c r="B106" s="680" t="s">
        <v>885</v>
      </c>
      <c r="C106" s="791">
        <v>15000</v>
      </c>
      <c r="D106" s="771" t="s">
        <v>457</v>
      </c>
      <c r="E106" s="771" t="s">
        <v>457</v>
      </c>
      <c r="F106" s="769">
        <f t="shared" si="1"/>
        <v>15000</v>
      </c>
      <c r="G106" s="679"/>
      <c r="H106" s="707"/>
      <c r="J106" s="707"/>
      <c r="L106" s="707"/>
    </row>
    <row r="107" spans="1:12" s="681" customFormat="1" ht="24.75" customHeight="1">
      <c r="A107" s="768">
        <v>16</v>
      </c>
      <c r="B107" s="684" t="s">
        <v>886</v>
      </c>
      <c r="C107" s="829">
        <v>10000</v>
      </c>
      <c r="D107" s="797" t="s">
        <v>457</v>
      </c>
      <c r="E107" s="771" t="s">
        <v>457</v>
      </c>
      <c r="F107" s="769">
        <f t="shared" si="1"/>
        <v>10000</v>
      </c>
      <c r="G107" s="679"/>
      <c r="H107" s="707"/>
      <c r="J107" s="707"/>
      <c r="L107" s="707"/>
    </row>
    <row r="108" spans="1:12" s="681" customFormat="1" ht="24.75" customHeight="1">
      <c r="A108" s="768">
        <v>17</v>
      </c>
      <c r="B108" s="683" t="s">
        <v>734</v>
      </c>
      <c r="C108" s="793">
        <v>30000</v>
      </c>
      <c r="D108" s="797" t="s">
        <v>457</v>
      </c>
      <c r="E108" s="771" t="s">
        <v>457</v>
      </c>
      <c r="F108" s="769">
        <f t="shared" si="1"/>
        <v>30000</v>
      </c>
      <c r="G108" s="679"/>
      <c r="H108" s="707"/>
      <c r="J108" s="707"/>
      <c r="L108" s="707"/>
    </row>
    <row r="109" spans="1:12" s="681" customFormat="1" ht="24.75" customHeight="1">
      <c r="A109" s="768">
        <v>18</v>
      </c>
      <c r="B109" s="677" t="s">
        <v>732</v>
      </c>
      <c r="C109" s="793">
        <v>48000</v>
      </c>
      <c r="D109" s="792" t="s">
        <v>457</v>
      </c>
      <c r="E109" s="771" t="s">
        <v>457</v>
      </c>
      <c r="F109" s="769">
        <f t="shared" si="1"/>
        <v>48000</v>
      </c>
      <c r="G109" s="679"/>
      <c r="H109" s="707"/>
      <c r="J109" s="707"/>
      <c r="L109" s="707"/>
    </row>
    <row r="110" spans="1:12" s="681" customFormat="1" ht="24.75" customHeight="1">
      <c r="A110" s="768">
        <v>19</v>
      </c>
      <c r="B110" s="677" t="s">
        <v>757</v>
      </c>
      <c r="C110" s="792" t="s">
        <v>457</v>
      </c>
      <c r="D110" s="792" t="s">
        <v>457</v>
      </c>
      <c r="E110" s="771">
        <v>5000</v>
      </c>
      <c r="F110" s="769">
        <f t="shared" si="1"/>
        <v>5000</v>
      </c>
      <c r="G110" s="679"/>
      <c r="H110" s="707"/>
      <c r="J110" s="707"/>
      <c r="L110" s="707"/>
    </row>
    <row r="111" spans="1:12" s="681" customFormat="1" ht="24.75" customHeight="1">
      <c r="A111" s="768">
        <v>20</v>
      </c>
      <c r="B111" s="677" t="s">
        <v>887</v>
      </c>
      <c r="C111" s="793">
        <v>5000</v>
      </c>
      <c r="D111" s="792" t="s">
        <v>457</v>
      </c>
      <c r="E111" s="771" t="s">
        <v>457</v>
      </c>
      <c r="F111" s="769">
        <f t="shared" si="1"/>
        <v>5000</v>
      </c>
      <c r="G111" s="679"/>
      <c r="H111" s="707"/>
      <c r="J111" s="707"/>
      <c r="L111" s="707"/>
    </row>
    <row r="112" spans="1:12" s="681" customFormat="1" ht="24.75" customHeight="1">
      <c r="A112" s="768">
        <v>21</v>
      </c>
      <c r="B112" s="677" t="s">
        <v>731</v>
      </c>
      <c r="C112" s="793">
        <v>5000</v>
      </c>
      <c r="D112" s="792" t="s">
        <v>457</v>
      </c>
      <c r="E112" s="771" t="s">
        <v>457</v>
      </c>
      <c r="F112" s="769">
        <f t="shared" si="1"/>
        <v>5000</v>
      </c>
      <c r="G112" s="679"/>
      <c r="H112" s="707"/>
      <c r="J112" s="707"/>
      <c r="L112" s="707"/>
    </row>
    <row r="113" spans="1:12" s="681" customFormat="1" ht="24.75" customHeight="1">
      <c r="A113" s="768">
        <v>22</v>
      </c>
      <c r="B113" s="677" t="s">
        <v>576</v>
      </c>
      <c r="C113" s="793">
        <v>6000</v>
      </c>
      <c r="D113" s="792" t="s">
        <v>457</v>
      </c>
      <c r="E113" s="771" t="s">
        <v>457</v>
      </c>
      <c r="F113" s="769">
        <f t="shared" si="1"/>
        <v>6000</v>
      </c>
      <c r="G113" s="679"/>
      <c r="H113" s="707"/>
      <c r="J113" s="707"/>
      <c r="L113" s="707"/>
    </row>
    <row r="114" spans="1:12" s="681" customFormat="1" ht="42" customHeight="1">
      <c r="A114" s="768">
        <v>23</v>
      </c>
      <c r="B114" s="677" t="s">
        <v>761</v>
      </c>
      <c r="C114" s="793">
        <v>4000</v>
      </c>
      <c r="D114" s="771" t="s">
        <v>457</v>
      </c>
      <c r="E114" s="771" t="s">
        <v>457</v>
      </c>
      <c r="F114" s="769">
        <f>SUM(C114:E114)</f>
        <v>4000</v>
      </c>
      <c r="G114" s="679"/>
      <c r="H114" s="707"/>
      <c r="J114" s="707"/>
      <c r="L114" s="707"/>
    </row>
    <row r="115" spans="1:12" s="681" customFormat="1" ht="24.75" customHeight="1">
      <c r="A115" s="768">
        <v>24</v>
      </c>
      <c r="B115" s="680" t="s">
        <v>888</v>
      </c>
      <c r="C115" s="771" t="s">
        <v>457</v>
      </c>
      <c r="D115" s="771" t="s">
        <v>457</v>
      </c>
      <c r="E115" s="771" t="s">
        <v>457</v>
      </c>
      <c r="F115" s="769">
        <f>SUM(C115:E115)</f>
        <v>0</v>
      </c>
      <c r="G115" s="830"/>
      <c r="H115" s="707"/>
      <c r="J115" s="707"/>
      <c r="L115" s="707"/>
    </row>
    <row r="116" spans="1:12" s="681" customFormat="1" ht="24.75" customHeight="1">
      <c r="A116" s="768">
        <v>25</v>
      </c>
      <c r="B116" s="680" t="s">
        <v>889</v>
      </c>
      <c r="C116" s="791">
        <v>2500</v>
      </c>
      <c r="D116" s="771" t="s">
        <v>457</v>
      </c>
      <c r="E116" s="771" t="s">
        <v>457</v>
      </c>
      <c r="F116" s="769">
        <f>SUM(C116:E116)</f>
        <v>2500</v>
      </c>
      <c r="G116" s="830"/>
      <c r="H116" s="707"/>
      <c r="J116" s="707"/>
      <c r="L116" s="707"/>
    </row>
    <row r="117" spans="1:12" s="681" customFormat="1" ht="24.75" customHeight="1">
      <c r="A117" s="768">
        <v>26</v>
      </c>
      <c r="B117" s="677" t="s">
        <v>758</v>
      </c>
      <c r="C117" s="793">
        <v>3000</v>
      </c>
      <c r="D117" s="771" t="s">
        <v>457</v>
      </c>
      <c r="E117" s="771" t="s">
        <v>457</v>
      </c>
      <c r="F117" s="769">
        <f>SUM(C117:E117)</f>
        <v>3000</v>
      </c>
      <c r="G117" s="830"/>
      <c r="H117" s="707"/>
      <c r="J117" s="707"/>
      <c r="L117" s="707"/>
    </row>
    <row r="118" spans="1:12" s="681" customFormat="1" ht="43.5" customHeight="1">
      <c r="A118" s="831">
        <v>27</v>
      </c>
      <c r="B118" s="677" t="s">
        <v>890</v>
      </c>
      <c r="C118" s="793">
        <v>5000</v>
      </c>
      <c r="D118" s="771" t="s">
        <v>457</v>
      </c>
      <c r="E118" s="771" t="s">
        <v>457</v>
      </c>
      <c r="F118" s="769">
        <f>SUM(C118:E118)</f>
        <v>5000</v>
      </c>
      <c r="G118" s="830"/>
      <c r="H118" s="707"/>
      <c r="J118" s="707"/>
      <c r="L118" s="707"/>
    </row>
    <row r="119" spans="1:12" s="681" customFormat="1" ht="24.75" customHeight="1">
      <c r="A119" s="1029" t="s">
        <v>852</v>
      </c>
      <c r="B119" s="1030"/>
      <c r="C119" s="793"/>
      <c r="D119" s="771"/>
      <c r="E119" s="771"/>
      <c r="F119" s="769"/>
      <c r="G119" s="679"/>
      <c r="H119" s="707"/>
      <c r="J119" s="707"/>
      <c r="L119" s="707"/>
    </row>
    <row r="120" spans="1:12" s="681" customFormat="1" ht="26.25" customHeight="1">
      <c r="A120" s="768">
        <v>28</v>
      </c>
      <c r="B120" s="680" t="s">
        <v>509</v>
      </c>
      <c r="C120" s="791">
        <v>2000</v>
      </c>
      <c r="D120" s="771" t="s">
        <v>457</v>
      </c>
      <c r="E120" s="771" t="s">
        <v>457</v>
      </c>
      <c r="F120" s="769">
        <f t="shared" si="1"/>
        <v>2000</v>
      </c>
      <c r="G120" s="679"/>
      <c r="H120" s="707"/>
      <c r="J120" s="707"/>
      <c r="L120" s="707"/>
    </row>
    <row r="121" spans="1:12" s="681" customFormat="1" ht="26.25" customHeight="1">
      <c r="A121" s="768">
        <v>29</v>
      </c>
      <c r="B121" s="680" t="s">
        <v>323</v>
      </c>
      <c r="C121" s="791">
        <v>2000</v>
      </c>
      <c r="D121" s="771" t="s">
        <v>457</v>
      </c>
      <c r="E121" s="771" t="s">
        <v>457</v>
      </c>
      <c r="F121" s="769">
        <f t="shared" si="1"/>
        <v>2000</v>
      </c>
      <c r="G121" s="679"/>
      <c r="H121" s="707"/>
      <c r="J121" s="707"/>
      <c r="L121" s="707"/>
    </row>
    <row r="122" spans="1:12" s="681" customFormat="1" ht="26.25" customHeight="1">
      <c r="A122" s="768">
        <v>30</v>
      </c>
      <c r="B122" s="680" t="s">
        <v>324</v>
      </c>
      <c r="C122" s="791">
        <v>2000</v>
      </c>
      <c r="D122" s="771" t="s">
        <v>457</v>
      </c>
      <c r="E122" s="771" t="s">
        <v>457</v>
      </c>
      <c r="F122" s="769">
        <f t="shared" si="1"/>
        <v>2000</v>
      </c>
      <c r="G122" s="679"/>
      <c r="H122" s="707"/>
      <c r="J122" s="707"/>
      <c r="L122" s="707"/>
    </row>
    <row r="123" spans="1:12" s="681" customFormat="1" ht="26.25" customHeight="1">
      <c r="A123" s="768">
        <v>31</v>
      </c>
      <c r="B123" s="680" t="s">
        <v>717</v>
      </c>
      <c r="C123" s="791">
        <v>2000</v>
      </c>
      <c r="D123" s="771" t="s">
        <v>457</v>
      </c>
      <c r="E123" s="771" t="s">
        <v>457</v>
      </c>
      <c r="F123" s="769">
        <f t="shared" si="1"/>
        <v>2000</v>
      </c>
      <c r="G123" s="679"/>
      <c r="H123" s="707"/>
      <c r="J123" s="707"/>
      <c r="L123" s="707"/>
    </row>
    <row r="124" spans="1:12" s="681" customFormat="1" ht="26.25" customHeight="1">
      <c r="A124" s="768">
        <v>32</v>
      </c>
      <c r="B124" s="682" t="s">
        <v>725</v>
      </c>
      <c r="C124" s="812" t="s">
        <v>457</v>
      </c>
      <c r="D124" s="771" t="s">
        <v>457</v>
      </c>
      <c r="E124" s="771">
        <v>3000</v>
      </c>
      <c r="F124" s="769">
        <f t="shared" si="1"/>
        <v>3000</v>
      </c>
      <c r="G124" s="679"/>
      <c r="H124" s="707"/>
      <c r="J124" s="707"/>
      <c r="L124" s="707"/>
    </row>
    <row r="125" spans="1:12" s="681" customFormat="1" ht="26.25" customHeight="1">
      <c r="A125" s="768">
        <v>33</v>
      </c>
      <c r="B125" s="682" t="s">
        <v>891</v>
      </c>
      <c r="C125" s="811">
        <v>5000</v>
      </c>
      <c r="D125" s="812" t="s">
        <v>457</v>
      </c>
      <c r="E125" s="771" t="s">
        <v>457</v>
      </c>
      <c r="F125" s="769">
        <f t="shared" si="1"/>
        <v>5000</v>
      </c>
      <c r="G125" s="679"/>
      <c r="H125" s="707"/>
      <c r="J125" s="707"/>
      <c r="L125" s="707"/>
    </row>
    <row r="126" spans="1:12" s="681" customFormat="1" ht="26.25" customHeight="1">
      <c r="A126" s="768">
        <v>34</v>
      </c>
      <c r="B126" s="682" t="s">
        <v>597</v>
      </c>
      <c r="C126" s="811">
        <v>3500</v>
      </c>
      <c r="D126" s="812" t="s">
        <v>457</v>
      </c>
      <c r="E126" s="771" t="s">
        <v>457</v>
      </c>
      <c r="F126" s="769">
        <f t="shared" si="1"/>
        <v>3500</v>
      </c>
      <c r="G126" s="679"/>
      <c r="H126" s="707"/>
      <c r="J126" s="707"/>
      <c r="L126" s="707"/>
    </row>
    <row r="127" spans="1:12" s="681" customFormat="1" ht="26.25" customHeight="1">
      <c r="A127" s="768">
        <v>35</v>
      </c>
      <c r="B127" s="682" t="s">
        <v>892</v>
      </c>
      <c r="C127" s="832">
        <v>3500</v>
      </c>
      <c r="D127" s="812" t="s">
        <v>457</v>
      </c>
      <c r="E127" s="771" t="s">
        <v>457</v>
      </c>
      <c r="F127" s="769">
        <f t="shared" si="1"/>
        <v>3500</v>
      </c>
      <c r="G127" s="679"/>
      <c r="H127" s="707"/>
      <c r="J127" s="707"/>
      <c r="L127" s="707"/>
    </row>
    <row r="128" spans="1:12" s="681" customFormat="1" ht="24.75" customHeight="1">
      <c r="A128" s="768">
        <v>36</v>
      </c>
      <c r="B128" s="682" t="s">
        <v>893</v>
      </c>
      <c r="C128" s="811"/>
      <c r="D128" s="812"/>
      <c r="E128" s="771"/>
      <c r="F128" s="769"/>
      <c r="G128" s="679"/>
      <c r="H128" s="707"/>
      <c r="J128" s="707"/>
      <c r="L128" s="707"/>
    </row>
    <row r="129" spans="1:12" s="681" customFormat="1" ht="24.75" customHeight="1">
      <c r="A129" s="768"/>
      <c r="B129" s="683" t="s">
        <v>894</v>
      </c>
      <c r="C129" s="793">
        <v>3000</v>
      </c>
      <c r="D129" s="771" t="s">
        <v>457</v>
      </c>
      <c r="E129" s="771" t="s">
        <v>457</v>
      </c>
      <c r="F129" s="769">
        <f>SUM(C129:E129)</f>
        <v>3000</v>
      </c>
      <c r="G129" s="830"/>
      <c r="H129" s="707"/>
      <c r="J129" s="707"/>
      <c r="L129" s="707"/>
    </row>
    <row r="130" spans="1:12" s="681" customFormat="1" ht="24.75" customHeight="1">
      <c r="A130" s="768">
        <v>37</v>
      </c>
      <c r="B130" s="682" t="s">
        <v>853</v>
      </c>
      <c r="C130" s="811"/>
      <c r="D130" s="812"/>
      <c r="E130" s="771"/>
      <c r="F130" s="769"/>
      <c r="G130" s="679"/>
      <c r="H130" s="707"/>
      <c r="J130" s="707"/>
      <c r="L130" s="707"/>
    </row>
    <row r="131" spans="1:12" s="681" customFormat="1" ht="24.75" customHeight="1">
      <c r="A131" s="768"/>
      <c r="B131" s="683" t="s">
        <v>895</v>
      </c>
      <c r="C131" s="793">
        <v>5000</v>
      </c>
      <c r="D131" s="771" t="s">
        <v>457</v>
      </c>
      <c r="E131" s="771" t="s">
        <v>457</v>
      </c>
      <c r="F131" s="769">
        <f>SUM(C131:E131)</f>
        <v>5000</v>
      </c>
      <c r="G131" s="830"/>
      <c r="H131" s="707"/>
      <c r="J131" s="707"/>
      <c r="L131" s="707"/>
    </row>
    <row r="132" spans="1:12" s="681" customFormat="1" ht="24.75" customHeight="1">
      <c r="A132" s="1035" t="s">
        <v>896</v>
      </c>
      <c r="B132" s="1036"/>
      <c r="C132" s="832"/>
      <c r="D132" s="812"/>
      <c r="E132" s="771"/>
      <c r="F132" s="769"/>
      <c r="G132" s="679"/>
      <c r="H132" s="707"/>
      <c r="J132" s="707"/>
      <c r="L132" s="707"/>
    </row>
    <row r="133" spans="1:12" s="681" customFormat="1" ht="26.25" customHeight="1">
      <c r="A133" s="768">
        <v>38</v>
      </c>
      <c r="B133" s="680" t="s">
        <v>767</v>
      </c>
      <c r="C133" s="773">
        <v>5000</v>
      </c>
      <c r="D133" s="812" t="s">
        <v>457</v>
      </c>
      <c r="E133" s="771" t="s">
        <v>457</v>
      </c>
      <c r="F133" s="769">
        <f t="shared" si="1"/>
        <v>5000</v>
      </c>
      <c r="G133" s="679"/>
      <c r="H133" s="707"/>
      <c r="J133" s="707"/>
      <c r="L133" s="707"/>
    </row>
    <row r="134" spans="1:12" s="681" customFormat="1" ht="26.25" customHeight="1">
      <c r="A134" s="768">
        <v>39</v>
      </c>
      <c r="B134" s="680" t="s">
        <v>325</v>
      </c>
      <c r="C134" s="791">
        <v>1000</v>
      </c>
      <c r="D134" s="812" t="s">
        <v>457</v>
      </c>
      <c r="E134" s="771" t="s">
        <v>457</v>
      </c>
      <c r="F134" s="769">
        <f t="shared" si="1"/>
        <v>1000</v>
      </c>
      <c r="G134" s="679"/>
      <c r="H134" s="707"/>
      <c r="J134" s="707"/>
      <c r="L134" s="707"/>
    </row>
    <row r="135" spans="1:12" s="681" customFormat="1" ht="26.25" customHeight="1">
      <c r="A135" s="768">
        <v>40</v>
      </c>
      <c r="B135" s="680" t="s">
        <v>514</v>
      </c>
      <c r="C135" s="791">
        <v>3000</v>
      </c>
      <c r="D135" s="812" t="s">
        <v>457</v>
      </c>
      <c r="E135" s="771" t="s">
        <v>457</v>
      </c>
      <c r="F135" s="769">
        <f t="shared" si="1"/>
        <v>3000</v>
      </c>
      <c r="G135" s="679"/>
      <c r="H135" s="707"/>
      <c r="J135" s="707"/>
      <c r="L135" s="707"/>
    </row>
    <row r="136" spans="1:7" ht="26.25" customHeight="1">
      <c r="A136" s="768">
        <v>41</v>
      </c>
      <c r="B136" s="680" t="s">
        <v>326</v>
      </c>
      <c r="C136" s="791">
        <v>1500</v>
      </c>
      <c r="D136" s="812" t="s">
        <v>457</v>
      </c>
      <c r="E136" s="771" t="s">
        <v>457</v>
      </c>
      <c r="F136" s="769">
        <f t="shared" si="1"/>
        <v>1500</v>
      </c>
      <c r="G136" s="830"/>
    </row>
    <row r="137" spans="1:7" ht="41.25" customHeight="1">
      <c r="A137" s="768">
        <v>42</v>
      </c>
      <c r="B137" s="680" t="s">
        <v>515</v>
      </c>
      <c r="C137" s="791">
        <v>3000</v>
      </c>
      <c r="D137" s="812" t="s">
        <v>457</v>
      </c>
      <c r="E137" s="771" t="s">
        <v>457</v>
      </c>
      <c r="F137" s="769">
        <f t="shared" si="1"/>
        <v>3000</v>
      </c>
      <c r="G137" s="830"/>
    </row>
    <row r="138" spans="1:7" ht="26.25" customHeight="1">
      <c r="A138" s="768">
        <v>43</v>
      </c>
      <c r="B138" s="679" t="s">
        <v>519</v>
      </c>
      <c r="C138" s="791">
        <v>3000</v>
      </c>
      <c r="D138" s="812" t="s">
        <v>457</v>
      </c>
      <c r="E138" s="771" t="s">
        <v>457</v>
      </c>
      <c r="F138" s="769">
        <f t="shared" si="1"/>
        <v>3000</v>
      </c>
      <c r="G138" s="830"/>
    </row>
    <row r="139" spans="1:7" ht="26.25" customHeight="1">
      <c r="A139" s="768">
        <v>44</v>
      </c>
      <c r="B139" s="679" t="s">
        <v>521</v>
      </c>
      <c r="C139" s="791">
        <v>1500</v>
      </c>
      <c r="D139" s="812" t="s">
        <v>457</v>
      </c>
      <c r="E139" s="771" t="s">
        <v>457</v>
      </c>
      <c r="F139" s="769">
        <f t="shared" si="1"/>
        <v>1500</v>
      </c>
      <c r="G139" s="830"/>
    </row>
    <row r="140" spans="1:7" ht="26.25" customHeight="1">
      <c r="A140" s="768">
        <v>45</v>
      </c>
      <c r="B140" s="679" t="s">
        <v>602</v>
      </c>
      <c r="C140" s="791">
        <v>1500</v>
      </c>
      <c r="D140" s="812" t="s">
        <v>457</v>
      </c>
      <c r="E140" s="771" t="s">
        <v>457</v>
      </c>
      <c r="F140" s="769">
        <f t="shared" si="1"/>
        <v>1500</v>
      </c>
      <c r="G140" s="830"/>
    </row>
    <row r="141" spans="1:7" ht="26.25" customHeight="1">
      <c r="A141" s="768">
        <v>46</v>
      </c>
      <c r="B141" s="679" t="s">
        <v>662</v>
      </c>
      <c r="C141" s="791">
        <v>2000</v>
      </c>
      <c r="D141" s="812" t="s">
        <v>457</v>
      </c>
      <c r="E141" s="771" t="s">
        <v>457</v>
      </c>
      <c r="F141" s="769">
        <f t="shared" si="1"/>
        <v>2000</v>
      </c>
      <c r="G141" s="830"/>
    </row>
    <row r="142" spans="1:7" ht="26.25" customHeight="1">
      <c r="A142" s="768">
        <v>47</v>
      </c>
      <c r="B142" s="679" t="s">
        <v>603</v>
      </c>
      <c r="C142" s="791">
        <v>1500</v>
      </c>
      <c r="D142" s="812" t="s">
        <v>457</v>
      </c>
      <c r="E142" s="771" t="s">
        <v>457</v>
      </c>
      <c r="F142" s="769">
        <f t="shared" si="1"/>
        <v>1500</v>
      </c>
      <c r="G142" s="830"/>
    </row>
    <row r="143" spans="1:7" ht="26.25" customHeight="1">
      <c r="A143" s="768">
        <v>48</v>
      </c>
      <c r="B143" s="679" t="s">
        <v>604</v>
      </c>
      <c r="C143" s="791">
        <v>1500</v>
      </c>
      <c r="D143" s="812" t="s">
        <v>457</v>
      </c>
      <c r="E143" s="771" t="s">
        <v>457</v>
      </c>
      <c r="F143" s="769">
        <f t="shared" si="1"/>
        <v>1500</v>
      </c>
      <c r="G143" s="830"/>
    </row>
    <row r="144" spans="1:7" ht="24.75" customHeight="1">
      <c r="A144" s="813"/>
      <c r="B144" s="833"/>
      <c r="C144" s="834"/>
      <c r="D144" s="817"/>
      <c r="E144" s="817"/>
      <c r="F144" s="817"/>
      <c r="G144" s="256"/>
    </row>
    <row r="145" spans="1:6" ht="24.75" customHeight="1">
      <c r="A145" s="819"/>
      <c r="B145" s="790"/>
      <c r="C145" s="835"/>
      <c r="D145" s="823"/>
      <c r="E145" s="823"/>
      <c r="F145" s="823"/>
    </row>
    <row r="146" spans="1:7" ht="24.75" customHeight="1">
      <c r="A146" s="1012" t="s">
        <v>80</v>
      </c>
      <c r="B146" s="1012"/>
      <c r="C146" s="1013" t="s">
        <v>837</v>
      </c>
      <c r="D146" s="1014"/>
      <c r="E146" s="1015"/>
      <c r="F146" s="1016" t="s">
        <v>838</v>
      </c>
      <c r="G146" s="1012" t="s">
        <v>839</v>
      </c>
    </row>
    <row r="147" spans="1:7" ht="24.75" customHeight="1">
      <c r="A147" s="1012"/>
      <c r="B147" s="1012"/>
      <c r="C147" s="761" t="s">
        <v>133</v>
      </c>
      <c r="D147" s="761" t="s">
        <v>840</v>
      </c>
      <c r="E147" s="761" t="s">
        <v>178</v>
      </c>
      <c r="F147" s="1016"/>
      <c r="G147" s="1012"/>
    </row>
    <row r="148" spans="1:8" ht="24.75" customHeight="1">
      <c r="A148" s="1037" t="s">
        <v>812</v>
      </c>
      <c r="B148" s="1038"/>
      <c r="C148" s="1041">
        <f>SUM(C151:C200)</f>
        <v>104500</v>
      </c>
      <c r="D148" s="1041">
        <f>SUM(D151:D200)</f>
        <v>64000</v>
      </c>
      <c r="E148" s="1041">
        <f>SUM(E151:E200)</f>
        <v>11000</v>
      </c>
      <c r="F148" s="1041">
        <f>SUM(F151:F200)</f>
        <v>179500</v>
      </c>
      <c r="G148" s="1042">
        <v>6.5</v>
      </c>
      <c r="H148" s="326"/>
    </row>
    <row r="149" spans="1:7" ht="24.75" customHeight="1">
      <c r="A149" s="1039"/>
      <c r="B149" s="1040"/>
      <c r="C149" s="1041"/>
      <c r="D149" s="1041"/>
      <c r="E149" s="1041"/>
      <c r="F149" s="1041"/>
      <c r="G149" s="1043"/>
    </row>
    <row r="150" spans="1:7" ht="24.75" customHeight="1">
      <c r="A150" s="1046" t="s">
        <v>306</v>
      </c>
      <c r="B150" s="1047"/>
      <c r="C150" s="836"/>
      <c r="D150" s="836"/>
      <c r="E150" s="837"/>
      <c r="F150" s="837"/>
      <c r="G150" s="838"/>
    </row>
    <row r="151" spans="1:7" ht="24.75" customHeight="1">
      <c r="A151" s="839">
        <v>1</v>
      </c>
      <c r="B151" s="680" t="s">
        <v>783</v>
      </c>
      <c r="C151" s="771" t="s">
        <v>457</v>
      </c>
      <c r="D151" s="771">
        <v>3000</v>
      </c>
      <c r="E151" s="769" t="s">
        <v>457</v>
      </c>
      <c r="F151" s="769">
        <f>SUM(C151:E151)</f>
        <v>3000</v>
      </c>
      <c r="G151" s="830"/>
    </row>
    <row r="152" spans="1:7" ht="24.75" customHeight="1">
      <c r="A152" s="1046" t="s">
        <v>897</v>
      </c>
      <c r="B152" s="1047"/>
      <c r="C152" s="836"/>
      <c r="D152" s="836"/>
      <c r="E152" s="837"/>
      <c r="F152" s="769">
        <f aca="true" t="shared" si="2" ref="F152:F199">SUM(C152:E152)</f>
        <v>0</v>
      </c>
      <c r="G152" s="838"/>
    </row>
    <row r="153" spans="1:7" ht="24.75" customHeight="1">
      <c r="A153" s="840">
        <v>2</v>
      </c>
      <c r="B153" s="686" t="s">
        <v>804</v>
      </c>
      <c r="C153" s="791">
        <v>2000</v>
      </c>
      <c r="D153" s="771" t="s">
        <v>457</v>
      </c>
      <c r="E153" s="771" t="s">
        <v>457</v>
      </c>
      <c r="F153" s="769">
        <f t="shared" si="2"/>
        <v>2000</v>
      </c>
      <c r="G153" s="830"/>
    </row>
    <row r="154" spans="1:7" ht="24.75" customHeight="1">
      <c r="A154" s="840">
        <v>3</v>
      </c>
      <c r="B154" s="686" t="s">
        <v>898</v>
      </c>
      <c r="C154" s="791">
        <v>3000</v>
      </c>
      <c r="D154" s="771" t="s">
        <v>457</v>
      </c>
      <c r="E154" s="771" t="s">
        <v>457</v>
      </c>
      <c r="F154" s="769">
        <f t="shared" si="2"/>
        <v>3000</v>
      </c>
      <c r="G154" s="830"/>
    </row>
    <row r="155" spans="1:7" ht="45.75" customHeight="1">
      <c r="A155" s="760">
        <v>4</v>
      </c>
      <c r="B155" s="686" t="s">
        <v>762</v>
      </c>
      <c r="C155" s="791">
        <v>3000</v>
      </c>
      <c r="D155" s="771" t="s">
        <v>457</v>
      </c>
      <c r="E155" s="771" t="s">
        <v>457</v>
      </c>
      <c r="F155" s="769">
        <f t="shared" si="2"/>
        <v>3000</v>
      </c>
      <c r="G155" s="830"/>
    </row>
    <row r="156" spans="1:7" ht="24.75" customHeight="1">
      <c r="A156" s="840">
        <v>5</v>
      </c>
      <c r="B156" s="686" t="s">
        <v>498</v>
      </c>
      <c r="C156" s="771" t="s">
        <v>457</v>
      </c>
      <c r="D156" s="771">
        <v>3000</v>
      </c>
      <c r="E156" s="771" t="s">
        <v>457</v>
      </c>
      <c r="F156" s="769">
        <f t="shared" si="2"/>
        <v>3000</v>
      </c>
      <c r="G156" s="830"/>
    </row>
    <row r="157" spans="1:7" ht="24.75" customHeight="1">
      <c r="A157" s="760">
        <v>6</v>
      </c>
      <c r="B157" s="686" t="s">
        <v>499</v>
      </c>
      <c r="C157" s="771" t="s">
        <v>457</v>
      </c>
      <c r="D157" s="771">
        <v>3000</v>
      </c>
      <c r="E157" s="771" t="s">
        <v>457</v>
      </c>
      <c r="F157" s="769">
        <f t="shared" si="2"/>
        <v>3000</v>
      </c>
      <c r="G157" s="830"/>
    </row>
    <row r="158" spans="1:7" ht="24.75" customHeight="1">
      <c r="A158" s="840">
        <v>7</v>
      </c>
      <c r="B158" s="686" t="s">
        <v>317</v>
      </c>
      <c r="C158" s="771" t="s">
        <v>457</v>
      </c>
      <c r="D158" s="771">
        <v>3000</v>
      </c>
      <c r="E158" s="771" t="s">
        <v>457</v>
      </c>
      <c r="F158" s="769">
        <f t="shared" si="2"/>
        <v>3000</v>
      </c>
      <c r="G158" s="830"/>
    </row>
    <row r="159" spans="1:7" ht="24.75" customHeight="1">
      <c r="A159" s="760">
        <v>8</v>
      </c>
      <c r="B159" s="686" t="s">
        <v>318</v>
      </c>
      <c r="C159" s="771" t="s">
        <v>457</v>
      </c>
      <c r="D159" s="771">
        <v>3000</v>
      </c>
      <c r="E159" s="771" t="s">
        <v>457</v>
      </c>
      <c r="F159" s="769">
        <f t="shared" si="2"/>
        <v>3000</v>
      </c>
      <c r="G159" s="830"/>
    </row>
    <row r="160" spans="1:7" ht="24.75" customHeight="1">
      <c r="A160" s="840">
        <v>9</v>
      </c>
      <c r="B160" s="686" t="s">
        <v>319</v>
      </c>
      <c r="C160" s="771" t="s">
        <v>457</v>
      </c>
      <c r="D160" s="771">
        <v>3000</v>
      </c>
      <c r="E160" s="771" t="s">
        <v>457</v>
      </c>
      <c r="F160" s="769">
        <f t="shared" si="2"/>
        <v>3000</v>
      </c>
      <c r="G160" s="830"/>
    </row>
    <row r="161" spans="1:7" ht="24.75" customHeight="1">
      <c r="A161" s="760">
        <v>10</v>
      </c>
      <c r="B161" s="686" t="s">
        <v>321</v>
      </c>
      <c r="C161" s="791">
        <v>3000</v>
      </c>
      <c r="D161" s="771" t="s">
        <v>457</v>
      </c>
      <c r="E161" s="771" t="s">
        <v>457</v>
      </c>
      <c r="F161" s="769">
        <f t="shared" si="2"/>
        <v>3000</v>
      </c>
      <c r="G161" s="830"/>
    </row>
    <row r="162" spans="1:7" ht="24.75" customHeight="1">
      <c r="A162" s="840">
        <v>11</v>
      </c>
      <c r="B162" s="686" t="s">
        <v>322</v>
      </c>
      <c r="C162" s="791">
        <v>3000</v>
      </c>
      <c r="D162" s="771" t="s">
        <v>457</v>
      </c>
      <c r="E162" s="771" t="s">
        <v>457</v>
      </c>
      <c r="F162" s="769">
        <f t="shared" si="2"/>
        <v>3000</v>
      </c>
      <c r="G162" s="830"/>
    </row>
    <row r="163" spans="1:7" ht="24.75" customHeight="1">
      <c r="A163" s="760">
        <v>12</v>
      </c>
      <c r="B163" s="686" t="s">
        <v>500</v>
      </c>
      <c r="C163" s="791">
        <v>3000</v>
      </c>
      <c r="D163" s="771" t="s">
        <v>457</v>
      </c>
      <c r="E163" s="771" t="s">
        <v>457</v>
      </c>
      <c r="F163" s="769">
        <f t="shared" si="2"/>
        <v>3000</v>
      </c>
      <c r="G163" s="830"/>
    </row>
    <row r="164" spans="1:7" ht="24.75" customHeight="1">
      <c r="A164" s="840">
        <v>13</v>
      </c>
      <c r="B164" s="686" t="s">
        <v>571</v>
      </c>
      <c r="C164" s="771" t="s">
        <v>457</v>
      </c>
      <c r="D164" s="771">
        <v>3000</v>
      </c>
      <c r="E164" s="771" t="s">
        <v>457</v>
      </c>
      <c r="F164" s="769">
        <f t="shared" si="2"/>
        <v>3000</v>
      </c>
      <c r="G164" s="830"/>
    </row>
    <row r="165" spans="1:7" ht="24.75" customHeight="1">
      <c r="A165" s="760">
        <v>14</v>
      </c>
      <c r="B165" s="686" t="s">
        <v>501</v>
      </c>
      <c r="C165" s="771" t="s">
        <v>457</v>
      </c>
      <c r="D165" s="771">
        <v>3000</v>
      </c>
      <c r="E165" s="771" t="s">
        <v>457</v>
      </c>
      <c r="F165" s="769">
        <f t="shared" si="2"/>
        <v>3000</v>
      </c>
      <c r="G165" s="830"/>
    </row>
    <row r="166" spans="1:7" ht="24.75" customHeight="1">
      <c r="A166" s="840">
        <v>15</v>
      </c>
      <c r="B166" s="686" t="s">
        <v>572</v>
      </c>
      <c r="C166" s="771" t="s">
        <v>457</v>
      </c>
      <c r="D166" s="771">
        <v>3000</v>
      </c>
      <c r="E166" s="771" t="s">
        <v>457</v>
      </c>
      <c r="F166" s="769">
        <f t="shared" si="2"/>
        <v>3000</v>
      </c>
      <c r="G166" s="830"/>
    </row>
    <row r="167" spans="1:7" ht="24.75" customHeight="1">
      <c r="A167" s="760">
        <v>16</v>
      </c>
      <c r="B167" s="680" t="s">
        <v>899</v>
      </c>
      <c r="C167" s="771" t="s">
        <v>457</v>
      </c>
      <c r="D167" s="771">
        <v>3000</v>
      </c>
      <c r="E167" s="771" t="s">
        <v>457</v>
      </c>
      <c r="F167" s="769">
        <f t="shared" si="2"/>
        <v>3000</v>
      </c>
      <c r="G167" s="830"/>
    </row>
    <row r="168" spans="1:7" ht="24.75" customHeight="1">
      <c r="A168" s="840">
        <v>17</v>
      </c>
      <c r="B168" s="677" t="s">
        <v>729</v>
      </c>
      <c r="C168" s="771" t="s">
        <v>457</v>
      </c>
      <c r="D168" s="771">
        <v>5000</v>
      </c>
      <c r="E168" s="771" t="s">
        <v>457</v>
      </c>
      <c r="F168" s="769">
        <f t="shared" si="2"/>
        <v>5000</v>
      </c>
      <c r="G168" s="830"/>
    </row>
    <row r="169" spans="1:7" ht="24.75" customHeight="1">
      <c r="A169" s="760">
        <v>18</v>
      </c>
      <c r="B169" s="677" t="s">
        <v>730</v>
      </c>
      <c r="C169" s="771" t="s">
        <v>457</v>
      </c>
      <c r="D169" s="771">
        <v>3000</v>
      </c>
      <c r="E169" s="771" t="s">
        <v>457</v>
      </c>
      <c r="F169" s="769">
        <f t="shared" si="2"/>
        <v>3000</v>
      </c>
      <c r="G169" s="830"/>
    </row>
    <row r="170" spans="1:7" ht="24.75" customHeight="1">
      <c r="A170" s="840">
        <v>19</v>
      </c>
      <c r="B170" s="683" t="s">
        <v>733</v>
      </c>
      <c r="C170" s="771" t="s">
        <v>457</v>
      </c>
      <c r="D170" s="771">
        <v>26000</v>
      </c>
      <c r="E170" s="771" t="s">
        <v>457</v>
      </c>
      <c r="F170" s="769">
        <f t="shared" si="2"/>
        <v>26000</v>
      </c>
      <c r="G170" s="830"/>
    </row>
    <row r="171" spans="1:7" ht="24.75" customHeight="1">
      <c r="A171" s="760">
        <v>20</v>
      </c>
      <c r="B171" s="683" t="s">
        <v>496</v>
      </c>
      <c r="C171" s="771" t="s">
        <v>457</v>
      </c>
      <c r="D171" s="771" t="s">
        <v>457</v>
      </c>
      <c r="E171" s="771" t="s">
        <v>457</v>
      </c>
      <c r="F171" s="771" t="s">
        <v>457</v>
      </c>
      <c r="G171" s="830"/>
    </row>
    <row r="172" spans="1:7" ht="24.75" customHeight="1">
      <c r="A172" s="840">
        <v>21</v>
      </c>
      <c r="B172" s="683" t="s">
        <v>533</v>
      </c>
      <c r="C172" s="771">
        <v>1000</v>
      </c>
      <c r="D172" s="771" t="s">
        <v>457</v>
      </c>
      <c r="E172" s="771" t="s">
        <v>457</v>
      </c>
      <c r="F172" s="769">
        <f t="shared" si="2"/>
        <v>1000</v>
      </c>
      <c r="G172" s="830"/>
    </row>
    <row r="173" spans="1:7" ht="24.75" customHeight="1">
      <c r="A173" s="760">
        <v>22</v>
      </c>
      <c r="B173" s="677" t="s">
        <v>320</v>
      </c>
      <c r="C173" s="771">
        <v>3000</v>
      </c>
      <c r="D173" s="771" t="s">
        <v>457</v>
      </c>
      <c r="E173" s="771" t="s">
        <v>457</v>
      </c>
      <c r="F173" s="769">
        <f t="shared" si="2"/>
        <v>3000</v>
      </c>
      <c r="G173" s="830"/>
    </row>
    <row r="174" spans="1:7" ht="27" customHeight="1">
      <c r="A174" s="840">
        <v>23</v>
      </c>
      <c r="B174" s="677" t="s">
        <v>566</v>
      </c>
      <c r="C174" s="771" t="s">
        <v>457</v>
      </c>
      <c r="D174" s="771" t="s">
        <v>457</v>
      </c>
      <c r="E174" s="771" t="s">
        <v>457</v>
      </c>
      <c r="F174" s="771" t="s">
        <v>457</v>
      </c>
      <c r="G174" s="830"/>
    </row>
    <row r="175" spans="1:7" ht="27" customHeight="1">
      <c r="A175" s="760">
        <v>24</v>
      </c>
      <c r="B175" s="677" t="s">
        <v>502</v>
      </c>
      <c r="C175" s="771" t="s">
        <v>457</v>
      </c>
      <c r="D175" s="771" t="s">
        <v>457</v>
      </c>
      <c r="E175" s="771" t="s">
        <v>457</v>
      </c>
      <c r="F175" s="771" t="s">
        <v>457</v>
      </c>
      <c r="G175" s="830"/>
    </row>
    <row r="176" spans="1:7" ht="48.75" customHeight="1">
      <c r="A176" s="760">
        <v>25</v>
      </c>
      <c r="B176" s="677" t="s">
        <v>577</v>
      </c>
      <c r="C176" s="771" t="s">
        <v>457</v>
      </c>
      <c r="D176" s="771" t="s">
        <v>457</v>
      </c>
      <c r="E176" s="771" t="s">
        <v>457</v>
      </c>
      <c r="F176" s="771" t="s">
        <v>457</v>
      </c>
      <c r="G176" s="830"/>
    </row>
    <row r="177" spans="1:7" ht="24.75" customHeight="1">
      <c r="A177" s="760">
        <v>26</v>
      </c>
      <c r="B177" s="677" t="s">
        <v>739</v>
      </c>
      <c r="C177" s="771" t="s">
        <v>457</v>
      </c>
      <c r="D177" s="771" t="s">
        <v>457</v>
      </c>
      <c r="E177" s="771" t="s">
        <v>457</v>
      </c>
      <c r="F177" s="771" t="s">
        <v>457</v>
      </c>
      <c r="G177" s="830"/>
    </row>
    <row r="178" spans="1:7" ht="24.75" customHeight="1">
      <c r="A178" s="1027" t="s">
        <v>852</v>
      </c>
      <c r="B178" s="1028"/>
      <c r="C178" s="771" t="s">
        <v>457</v>
      </c>
      <c r="D178" s="771" t="s">
        <v>457</v>
      </c>
      <c r="E178" s="771" t="s">
        <v>457</v>
      </c>
      <c r="F178" s="771" t="s">
        <v>457</v>
      </c>
      <c r="G178" s="830"/>
    </row>
    <row r="179" spans="1:7" ht="27.75" customHeight="1">
      <c r="A179" s="760">
        <v>27</v>
      </c>
      <c r="B179" s="687" t="s">
        <v>506</v>
      </c>
      <c r="C179" s="793">
        <v>10000</v>
      </c>
      <c r="D179" s="792" t="s">
        <v>457</v>
      </c>
      <c r="E179" s="841"/>
      <c r="F179" s="769">
        <f t="shared" si="2"/>
        <v>10000</v>
      </c>
      <c r="G179" s="830"/>
    </row>
    <row r="180" spans="1:7" ht="27.75" customHeight="1">
      <c r="A180" s="760">
        <v>28</v>
      </c>
      <c r="B180" s="687" t="s">
        <v>494</v>
      </c>
      <c r="C180" s="792" t="s">
        <v>457</v>
      </c>
      <c r="D180" s="792" t="s">
        <v>457</v>
      </c>
      <c r="E180" s="792" t="s">
        <v>457</v>
      </c>
      <c r="F180" s="792" t="s">
        <v>457</v>
      </c>
      <c r="G180" s="830"/>
    </row>
    <row r="181" spans="1:7" ht="45.75" customHeight="1">
      <c r="A181" s="760">
        <v>29</v>
      </c>
      <c r="B181" s="687" t="s">
        <v>723</v>
      </c>
      <c r="C181" s="793">
        <v>6000</v>
      </c>
      <c r="D181" s="792" t="s">
        <v>457</v>
      </c>
      <c r="E181" s="792" t="s">
        <v>457</v>
      </c>
      <c r="F181" s="769">
        <f t="shared" si="2"/>
        <v>6000</v>
      </c>
      <c r="G181" s="830"/>
    </row>
    <row r="182" spans="1:7" ht="27.75" customHeight="1">
      <c r="A182" s="760">
        <v>30</v>
      </c>
      <c r="B182" s="688" t="s">
        <v>724</v>
      </c>
      <c r="C182" s="791">
        <v>6000</v>
      </c>
      <c r="D182" s="771" t="s">
        <v>457</v>
      </c>
      <c r="E182" s="792" t="s">
        <v>457</v>
      </c>
      <c r="F182" s="769">
        <f t="shared" si="2"/>
        <v>6000</v>
      </c>
      <c r="G182" s="830"/>
    </row>
    <row r="183" spans="1:7" ht="27.75" customHeight="1">
      <c r="A183" s="760">
        <v>31</v>
      </c>
      <c r="B183" s="687" t="s">
        <v>507</v>
      </c>
      <c r="C183" s="792" t="s">
        <v>457</v>
      </c>
      <c r="D183" s="792" t="s">
        <v>457</v>
      </c>
      <c r="E183" s="792" t="s">
        <v>457</v>
      </c>
      <c r="F183" s="792" t="s">
        <v>457</v>
      </c>
      <c r="G183" s="830"/>
    </row>
    <row r="184" spans="1:7" ht="27.75" customHeight="1">
      <c r="A184" s="760">
        <v>32</v>
      </c>
      <c r="B184" s="687" t="s">
        <v>508</v>
      </c>
      <c r="C184" s="792" t="s">
        <v>457</v>
      </c>
      <c r="D184" s="792" t="s">
        <v>457</v>
      </c>
      <c r="E184" s="841">
        <v>6000</v>
      </c>
      <c r="F184" s="769">
        <f t="shared" si="2"/>
        <v>6000</v>
      </c>
      <c r="G184" s="830"/>
    </row>
    <row r="185" spans="1:7" ht="42.75" customHeight="1">
      <c r="A185" s="760">
        <v>33</v>
      </c>
      <c r="B185" s="687" t="s">
        <v>720</v>
      </c>
      <c r="C185" s="793">
        <v>30000</v>
      </c>
      <c r="D185" s="792" t="s">
        <v>457</v>
      </c>
      <c r="E185" s="792" t="s">
        <v>457</v>
      </c>
      <c r="F185" s="769">
        <f t="shared" si="2"/>
        <v>30000</v>
      </c>
      <c r="G185" s="830"/>
    </row>
    <row r="186" spans="1:7" ht="27.75" customHeight="1">
      <c r="A186" s="760">
        <v>34</v>
      </c>
      <c r="B186" s="687" t="s">
        <v>718</v>
      </c>
      <c r="C186" s="793">
        <v>8000</v>
      </c>
      <c r="D186" s="792" t="s">
        <v>457</v>
      </c>
      <c r="E186" s="792" t="s">
        <v>457</v>
      </c>
      <c r="F186" s="769">
        <f t="shared" si="2"/>
        <v>8000</v>
      </c>
      <c r="G186" s="830"/>
    </row>
    <row r="187" spans="1:7" ht="46.5" customHeight="1">
      <c r="A187" s="760">
        <v>35</v>
      </c>
      <c r="B187" s="687" t="s">
        <v>719</v>
      </c>
      <c r="C187" s="793">
        <v>5000</v>
      </c>
      <c r="D187" s="792" t="s">
        <v>457</v>
      </c>
      <c r="E187" s="792" t="s">
        <v>457</v>
      </c>
      <c r="F187" s="769">
        <f t="shared" si="2"/>
        <v>5000</v>
      </c>
      <c r="G187" s="830"/>
    </row>
    <row r="188" spans="1:7" ht="27.75" customHeight="1">
      <c r="A188" s="760">
        <v>36</v>
      </c>
      <c r="B188" s="682" t="s">
        <v>713</v>
      </c>
      <c r="C188" s="771" t="s">
        <v>457</v>
      </c>
      <c r="D188" s="771" t="s">
        <v>457</v>
      </c>
      <c r="E188" s="771" t="s">
        <v>457</v>
      </c>
      <c r="F188" s="771" t="s">
        <v>457</v>
      </c>
      <c r="G188" s="830"/>
    </row>
    <row r="189" spans="1:7" ht="27.75" customHeight="1">
      <c r="A189" s="760">
        <v>37</v>
      </c>
      <c r="B189" s="842" t="s">
        <v>721</v>
      </c>
      <c r="C189" s="771" t="s">
        <v>457</v>
      </c>
      <c r="D189" s="771" t="s">
        <v>457</v>
      </c>
      <c r="E189" s="771" t="s">
        <v>457</v>
      </c>
      <c r="F189" s="771" t="s">
        <v>457</v>
      </c>
      <c r="G189" s="830"/>
    </row>
    <row r="190" spans="1:7" ht="27.75" customHeight="1">
      <c r="A190" s="760">
        <v>38</v>
      </c>
      <c r="B190" s="842" t="s">
        <v>900</v>
      </c>
      <c r="C190" s="843">
        <v>12000</v>
      </c>
      <c r="D190" s="771" t="s">
        <v>457</v>
      </c>
      <c r="E190" s="771" t="s">
        <v>457</v>
      </c>
      <c r="F190" s="769">
        <f t="shared" si="2"/>
        <v>12000</v>
      </c>
      <c r="G190" s="830"/>
    </row>
    <row r="191" spans="1:7" ht="24.75" customHeight="1">
      <c r="A191" s="1029" t="s">
        <v>896</v>
      </c>
      <c r="B191" s="1030"/>
      <c r="C191" s="793"/>
      <c r="D191" s="792"/>
      <c r="E191" s="841"/>
      <c r="F191" s="769"/>
      <c r="G191" s="830"/>
    </row>
    <row r="192" spans="1:7" ht="26.25" customHeight="1">
      <c r="A192" s="760">
        <v>39</v>
      </c>
      <c r="B192" s="688" t="s">
        <v>741</v>
      </c>
      <c r="C192" s="791">
        <v>3000</v>
      </c>
      <c r="D192" s="771" t="s">
        <v>457</v>
      </c>
      <c r="E192" s="771" t="s">
        <v>457</v>
      </c>
      <c r="F192" s="769">
        <f t="shared" si="2"/>
        <v>3000</v>
      </c>
      <c r="G192" s="830"/>
    </row>
    <row r="193" spans="1:7" ht="26.25" customHeight="1">
      <c r="A193" s="760">
        <v>40</v>
      </c>
      <c r="B193" s="688" t="s">
        <v>600</v>
      </c>
      <c r="C193" s="791">
        <v>3500</v>
      </c>
      <c r="D193" s="771" t="s">
        <v>457</v>
      </c>
      <c r="E193" s="771" t="s">
        <v>457</v>
      </c>
      <c r="F193" s="769">
        <f t="shared" si="2"/>
        <v>3500</v>
      </c>
      <c r="G193" s="830"/>
    </row>
    <row r="194" spans="1:7" ht="26.25" customHeight="1">
      <c r="A194" s="760">
        <v>41</v>
      </c>
      <c r="B194" s="688" t="s">
        <v>601</v>
      </c>
      <c r="C194" s="771" t="s">
        <v>457</v>
      </c>
      <c r="D194" s="771" t="s">
        <v>457</v>
      </c>
      <c r="E194" s="771" t="s">
        <v>457</v>
      </c>
      <c r="F194" s="771" t="s">
        <v>457</v>
      </c>
      <c r="G194" s="830"/>
    </row>
    <row r="195" spans="1:7" ht="26.25" customHeight="1">
      <c r="A195" s="760">
        <v>42</v>
      </c>
      <c r="B195" s="688" t="s">
        <v>663</v>
      </c>
      <c r="C195" s="771" t="s">
        <v>457</v>
      </c>
      <c r="D195" s="771" t="s">
        <v>457</v>
      </c>
      <c r="E195" s="771" t="s">
        <v>457</v>
      </c>
      <c r="F195" s="771" t="s">
        <v>457</v>
      </c>
      <c r="G195" s="830"/>
    </row>
    <row r="196" spans="1:7" ht="26.25" customHeight="1">
      <c r="A196" s="760">
        <v>43</v>
      </c>
      <c r="B196" s="679" t="s">
        <v>901</v>
      </c>
      <c r="C196" s="771" t="s">
        <v>457</v>
      </c>
      <c r="D196" s="771" t="s">
        <v>457</v>
      </c>
      <c r="E196" s="771" t="s">
        <v>457</v>
      </c>
      <c r="F196" s="771" t="s">
        <v>457</v>
      </c>
      <c r="G196" s="830"/>
    </row>
    <row r="197" spans="1:7" ht="26.25" customHeight="1">
      <c r="A197" s="760">
        <v>44</v>
      </c>
      <c r="B197" s="679" t="s">
        <v>902</v>
      </c>
      <c r="C197" s="771" t="s">
        <v>457</v>
      </c>
      <c r="D197" s="771" t="s">
        <v>457</v>
      </c>
      <c r="E197" s="771" t="s">
        <v>457</v>
      </c>
      <c r="F197" s="771" t="s">
        <v>457</v>
      </c>
      <c r="G197" s="830"/>
    </row>
    <row r="198" spans="1:7" ht="26.25" customHeight="1">
      <c r="A198" s="760">
        <v>45</v>
      </c>
      <c r="B198" s="679" t="s">
        <v>664</v>
      </c>
      <c r="C198" s="771" t="s">
        <v>457</v>
      </c>
      <c r="D198" s="771" t="s">
        <v>457</v>
      </c>
      <c r="E198" s="771" t="s">
        <v>457</v>
      </c>
      <c r="F198" s="771" t="s">
        <v>457</v>
      </c>
      <c r="G198" s="830"/>
    </row>
    <row r="199" spans="1:7" ht="26.25" customHeight="1">
      <c r="A199" s="760">
        <v>46</v>
      </c>
      <c r="B199" s="679" t="s">
        <v>665</v>
      </c>
      <c r="C199" s="771" t="s">
        <v>457</v>
      </c>
      <c r="D199" s="771" t="s">
        <v>457</v>
      </c>
      <c r="E199" s="769">
        <v>5000</v>
      </c>
      <c r="F199" s="769">
        <f t="shared" si="2"/>
        <v>5000</v>
      </c>
      <c r="G199" s="830"/>
    </row>
    <row r="200" spans="1:7" ht="26.25" customHeight="1">
      <c r="A200" s="760">
        <v>47</v>
      </c>
      <c r="B200" s="679" t="s">
        <v>522</v>
      </c>
      <c r="C200" s="771" t="s">
        <v>457</v>
      </c>
      <c r="D200" s="771" t="s">
        <v>457</v>
      </c>
      <c r="E200" s="771" t="s">
        <v>457</v>
      </c>
      <c r="F200" s="771" t="s">
        <v>457</v>
      </c>
      <c r="G200" s="830"/>
    </row>
    <row r="201" spans="1:7" ht="24.75" customHeight="1">
      <c r="A201" s="844"/>
      <c r="B201" s="818"/>
      <c r="C201" s="845"/>
      <c r="D201" s="817"/>
      <c r="E201" s="817"/>
      <c r="F201" s="817"/>
      <c r="G201" s="256"/>
    </row>
    <row r="202" spans="1:6" ht="24.75" customHeight="1">
      <c r="A202" s="846"/>
      <c r="B202" s="847"/>
      <c r="C202" s="711"/>
      <c r="D202" s="823"/>
      <c r="E202" s="823"/>
      <c r="F202" s="823"/>
    </row>
    <row r="203" spans="1:7" ht="24.75" customHeight="1">
      <c r="A203" s="1012" t="s">
        <v>80</v>
      </c>
      <c r="B203" s="1012"/>
      <c r="C203" s="1013" t="s">
        <v>837</v>
      </c>
      <c r="D203" s="1014"/>
      <c r="E203" s="1015"/>
      <c r="F203" s="1016" t="s">
        <v>838</v>
      </c>
      <c r="G203" s="1012" t="s">
        <v>839</v>
      </c>
    </row>
    <row r="204" spans="1:7" ht="24.75" customHeight="1">
      <c r="A204" s="1012"/>
      <c r="B204" s="1012"/>
      <c r="C204" s="761" t="s">
        <v>133</v>
      </c>
      <c r="D204" s="761" t="s">
        <v>840</v>
      </c>
      <c r="E204" s="761" t="s">
        <v>178</v>
      </c>
      <c r="F204" s="1016"/>
      <c r="G204" s="1012"/>
    </row>
    <row r="205" spans="1:8" ht="24.75" customHeight="1">
      <c r="A205" s="1050" t="s">
        <v>813</v>
      </c>
      <c r="B205" s="1051"/>
      <c r="C205" s="1052">
        <f>SUM(C208:C221)</f>
        <v>23000</v>
      </c>
      <c r="D205" s="1052">
        <f>SUM(D208:D221)</f>
        <v>318000</v>
      </c>
      <c r="E205" s="1052">
        <f>SUM(E208:E221)</f>
        <v>0</v>
      </c>
      <c r="F205" s="1052">
        <f>SUM(F208:F221)</f>
        <v>341000</v>
      </c>
      <c r="G205" s="1044">
        <v>3.3</v>
      </c>
      <c r="H205" s="326"/>
    </row>
    <row r="206" spans="1:7" ht="24.75" customHeight="1">
      <c r="A206" s="1019"/>
      <c r="B206" s="1020"/>
      <c r="C206" s="1053"/>
      <c r="D206" s="1053"/>
      <c r="E206" s="1053"/>
      <c r="F206" s="1053"/>
      <c r="G206" s="1045"/>
    </row>
    <row r="207" spans="1:7" ht="24.75" customHeight="1">
      <c r="A207" s="1025" t="s">
        <v>331</v>
      </c>
      <c r="B207" s="1026"/>
      <c r="C207" s="764"/>
      <c r="D207" s="765"/>
      <c r="E207" s="765"/>
      <c r="F207" s="765"/>
      <c r="G207" s="848"/>
    </row>
    <row r="208" spans="1:7" ht="27.75" customHeight="1">
      <c r="A208" s="840">
        <v>1</v>
      </c>
      <c r="B208" s="677" t="s">
        <v>484</v>
      </c>
      <c r="C208" s="771" t="s">
        <v>457</v>
      </c>
      <c r="D208" s="771" t="s">
        <v>457</v>
      </c>
      <c r="E208" s="771" t="s">
        <v>457</v>
      </c>
      <c r="F208" s="769">
        <f>SUM(C208:E208)</f>
        <v>0</v>
      </c>
      <c r="G208" s="830"/>
    </row>
    <row r="209" spans="1:7" ht="27.75" customHeight="1">
      <c r="A209" s="840">
        <v>2</v>
      </c>
      <c r="B209" s="680" t="s">
        <v>903</v>
      </c>
      <c r="C209" s="771" t="s">
        <v>457</v>
      </c>
      <c r="D209" s="771" t="s">
        <v>457</v>
      </c>
      <c r="E209" s="771" t="s">
        <v>457</v>
      </c>
      <c r="F209" s="769">
        <f aca="true" t="shared" si="3" ref="F209:F221">SUM(C209:E209)</f>
        <v>0</v>
      </c>
      <c r="G209" s="830"/>
    </row>
    <row r="210" spans="1:7" ht="27.75" customHeight="1">
      <c r="A210" s="840">
        <v>3</v>
      </c>
      <c r="B210" s="677" t="s">
        <v>573</v>
      </c>
      <c r="C210" s="793">
        <v>20000</v>
      </c>
      <c r="D210" s="771" t="s">
        <v>457</v>
      </c>
      <c r="E210" s="771" t="s">
        <v>457</v>
      </c>
      <c r="F210" s="769">
        <f t="shared" si="3"/>
        <v>20000</v>
      </c>
      <c r="G210" s="830"/>
    </row>
    <row r="211" spans="1:7" ht="41.25" customHeight="1">
      <c r="A211" s="760">
        <v>4</v>
      </c>
      <c r="B211" s="680" t="s">
        <v>555</v>
      </c>
      <c r="C211" s="771" t="s">
        <v>457</v>
      </c>
      <c r="D211" s="771">
        <v>285000</v>
      </c>
      <c r="E211" s="771" t="s">
        <v>457</v>
      </c>
      <c r="F211" s="769">
        <f t="shared" si="3"/>
        <v>285000</v>
      </c>
      <c r="G211" s="830"/>
    </row>
    <row r="212" spans="1:7" ht="27.75" customHeight="1">
      <c r="A212" s="840">
        <v>5</v>
      </c>
      <c r="B212" s="677" t="s">
        <v>487</v>
      </c>
      <c r="C212" s="771" t="s">
        <v>457</v>
      </c>
      <c r="D212" s="771" t="s">
        <v>457</v>
      </c>
      <c r="E212" s="771" t="s">
        <v>457</v>
      </c>
      <c r="F212" s="769">
        <f t="shared" si="3"/>
        <v>0</v>
      </c>
      <c r="G212" s="830"/>
    </row>
    <row r="213" spans="1:7" ht="27.75" customHeight="1">
      <c r="A213" s="840">
        <v>6</v>
      </c>
      <c r="B213" s="849" t="s">
        <v>706</v>
      </c>
      <c r="C213" s="771" t="s">
        <v>457</v>
      </c>
      <c r="D213" s="771">
        <v>2000</v>
      </c>
      <c r="E213" s="771" t="s">
        <v>457</v>
      </c>
      <c r="F213" s="769">
        <f t="shared" si="3"/>
        <v>2000</v>
      </c>
      <c r="G213" s="830"/>
    </row>
    <row r="214" spans="1:7" ht="26.25" customHeight="1">
      <c r="A214" s="1048" t="s">
        <v>852</v>
      </c>
      <c r="B214" s="1049"/>
      <c r="C214" s="771"/>
      <c r="D214" s="771"/>
      <c r="E214" s="771"/>
      <c r="F214" s="769"/>
      <c r="G214" s="830"/>
    </row>
    <row r="215" spans="1:7" ht="24.75" customHeight="1">
      <c r="A215" s="850">
        <v>7</v>
      </c>
      <c r="B215" s="685" t="s">
        <v>893</v>
      </c>
      <c r="C215" s="771"/>
      <c r="D215" s="771"/>
      <c r="E215" s="771"/>
      <c r="F215" s="769"/>
      <c r="G215" s="830"/>
    </row>
    <row r="216" spans="1:7" ht="24.75" customHeight="1">
      <c r="A216" s="840"/>
      <c r="B216" s="683" t="s">
        <v>904</v>
      </c>
      <c r="C216" s="771" t="s">
        <v>457</v>
      </c>
      <c r="D216" s="771">
        <v>3000</v>
      </c>
      <c r="E216" s="771" t="s">
        <v>457</v>
      </c>
      <c r="F216" s="769">
        <f t="shared" si="3"/>
        <v>3000</v>
      </c>
      <c r="G216" s="830"/>
    </row>
    <row r="217" spans="1:7" ht="24.75" customHeight="1">
      <c r="A217" s="840"/>
      <c r="B217" s="683" t="s">
        <v>905</v>
      </c>
      <c r="C217" s="771" t="s">
        <v>457</v>
      </c>
      <c r="D217" s="771">
        <v>3000</v>
      </c>
      <c r="E217" s="771" t="s">
        <v>457</v>
      </c>
      <c r="F217" s="769">
        <f t="shared" si="3"/>
        <v>3000</v>
      </c>
      <c r="G217" s="830"/>
    </row>
    <row r="218" spans="1:7" ht="26.25" customHeight="1">
      <c r="A218" s="840"/>
      <c r="B218" s="683" t="s">
        <v>906</v>
      </c>
      <c r="C218" s="771" t="s">
        <v>457</v>
      </c>
      <c r="D218" s="771">
        <v>25000</v>
      </c>
      <c r="E218" s="771" t="s">
        <v>457</v>
      </c>
      <c r="F218" s="769">
        <f t="shared" si="3"/>
        <v>25000</v>
      </c>
      <c r="G218" s="830"/>
    </row>
    <row r="219" spans="1:7" ht="25.5" customHeight="1">
      <c r="A219" s="1033" t="s">
        <v>896</v>
      </c>
      <c r="B219" s="1034"/>
      <c r="C219" s="771"/>
      <c r="D219" s="771"/>
      <c r="E219" s="771"/>
      <c r="F219" s="769"/>
      <c r="G219" s="830"/>
    </row>
    <row r="220" spans="1:7" ht="27" customHeight="1">
      <c r="A220" s="840">
        <v>8</v>
      </c>
      <c r="B220" s="682" t="s">
        <v>755</v>
      </c>
      <c r="C220" s="771" t="s">
        <v>457</v>
      </c>
      <c r="D220" s="771" t="s">
        <v>457</v>
      </c>
      <c r="E220" s="771" t="s">
        <v>457</v>
      </c>
      <c r="F220" s="769">
        <f t="shared" si="3"/>
        <v>0</v>
      </c>
      <c r="G220" s="830"/>
    </row>
    <row r="221" spans="1:7" ht="27" customHeight="1">
      <c r="A221" s="840">
        <v>9</v>
      </c>
      <c r="B221" s="677" t="s">
        <v>740</v>
      </c>
      <c r="C221" s="793">
        <v>3000</v>
      </c>
      <c r="D221" s="771" t="s">
        <v>457</v>
      </c>
      <c r="E221" s="771" t="s">
        <v>457</v>
      </c>
      <c r="F221" s="769">
        <f t="shared" si="3"/>
        <v>3000</v>
      </c>
      <c r="G221" s="830"/>
    </row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spans="2:3" ht="24.75" customHeight="1">
      <c r="B254" s="678"/>
      <c r="C254" s="853"/>
    </row>
    <row r="255" spans="2:3" ht="24.75" customHeight="1">
      <c r="B255" s="678"/>
      <c r="C255" s="853"/>
    </row>
    <row r="256" spans="2:3" ht="24.75" customHeight="1">
      <c r="B256" s="678"/>
      <c r="C256" s="853"/>
    </row>
    <row r="257" spans="2:3" ht="24.75" customHeight="1">
      <c r="B257" s="678"/>
      <c r="C257" s="853"/>
    </row>
    <row r="258" spans="2:3" ht="24.75" customHeight="1">
      <c r="B258" s="678"/>
      <c r="C258" s="853"/>
    </row>
    <row r="259" spans="2:3" ht="24.75" customHeight="1">
      <c r="B259" s="678"/>
      <c r="C259" s="853"/>
    </row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spans="4:6" ht="24.75" customHeight="1">
      <c r="D291" s="854"/>
      <c r="E291" s="854"/>
      <c r="F291" s="854"/>
    </row>
    <row r="292" spans="4:6" ht="24.75" customHeight="1">
      <c r="D292" s="854"/>
      <c r="E292" s="854"/>
      <c r="F292" s="854"/>
    </row>
    <row r="293" spans="4:6" ht="24.75" customHeight="1">
      <c r="D293" s="854"/>
      <c r="E293" s="854"/>
      <c r="F293" s="854"/>
    </row>
    <row r="294" spans="4:6" ht="24.75" customHeight="1">
      <c r="D294" s="854"/>
      <c r="E294" s="854"/>
      <c r="F294" s="854"/>
    </row>
    <row r="295" spans="4:6" ht="24.75" customHeight="1">
      <c r="D295" s="854"/>
      <c r="E295" s="854"/>
      <c r="F295" s="854"/>
    </row>
    <row r="296" spans="4:6" ht="24.75" customHeight="1">
      <c r="D296" s="854"/>
      <c r="E296" s="854"/>
      <c r="F296" s="854"/>
    </row>
  </sheetData>
  <sheetProtection/>
  <mergeCells count="51">
    <mergeCell ref="A207:B207"/>
    <mergeCell ref="A214:B214"/>
    <mergeCell ref="A219:B219"/>
    <mergeCell ref="F203:F204"/>
    <mergeCell ref="G203:G204"/>
    <mergeCell ref="A205:B206"/>
    <mergeCell ref="C205:C206"/>
    <mergeCell ref="D205:D206"/>
    <mergeCell ref="E205:E206"/>
    <mergeCell ref="F205:F206"/>
    <mergeCell ref="G205:G206"/>
    <mergeCell ref="A150:B150"/>
    <mergeCell ref="A152:B152"/>
    <mergeCell ref="A178:B178"/>
    <mergeCell ref="A191:B191"/>
    <mergeCell ref="A203:B204"/>
    <mergeCell ref="C203:E203"/>
    <mergeCell ref="A146:B147"/>
    <mergeCell ref="C146:E146"/>
    <mergeCell ref="F146:F147"/>
    <mergeCell ref="G146:G147"/>
    <mergeCell ref="A148:B149"/>
    <mergeCell ref="C148:C149"/>
    <mergeCell ref="D148:D149"/>
    <mergeCell ref="E148:E149"/>
    <mergeCell ref="F148:F149"/>
    <mergeCell ref="G148:G149"/>
    <mergeCell ref="G87:G88"/>
    <mergeCell ref="A89:B89"/>
    <mergeCell ref="A90:B90"/>
    <mergeCell ref="A98:B98"/>
    <mergeCell ref="A119:B119"/>
    <mergeCell ref="A132:B132"/>
    <mergeCell ref="A7:B7"/>
    <mergeCell ref="A16:B16"/>
    <mergeCell ref="A43:B43"/>
    <mergeCell ref="A87:B88"/>
    <mergeCell ref="C87:E87"/>
    <mergeCell ref="F87:F88"/>
    <mergeCell ref="A5:B6"/>
    <mergeCell ref="C5:C6"/>
    <mergeCell ref="D5:D6"/>
    <mergeCell ref="E5:E6"/>
    <mergeCell ref="F5:F6"/>
    <mergeCell ref="G5:G6"/>
    <mergeCell ref="A1:G1"/>
    <mergeCell ref="A2:G2"/>
    <mergeCell ref="A3:B4"/>
    <mergeCell ref="C3:E3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2:I53"/>
  <sheetViews>
    <sheetView showGridLines="0" zoomScalePageLayoutView="0" workbookViewId="0" topLeftCell="A13">
      <selection activeCell="H9" sqref="H9"/>
    </sheetView>
  </sheetViews>
  <sheetFormatPr defaultColWidth="9.00390625" defaultRowHeight="24"/>
  <cols>
    <col min="1" max="1" width="3.625" style="2" customWidth="1"/>
    <col min="2" max="16384" width="9.00390625" style="2" customWidth="1"/>
  </cols>
  <sheetData>
    <row r="2" spans="1:9" ht="39">
      <c r="A2" s="883" t="s">
        <v>6</v>
      </c>
      <c r="B2" s="883"/>
      <c r="C2" s="883"/>
      <c r="D2" s="883"/>
      <c r="E2" s="883"/>
      <c r="F2" s="883"/>
      <c r="G2" s="883"/>
      <c r="H2" s="883"/>
      <c r="I2" s="883"/>
    </row>
    <row r="3" spans="1:9" s="12" customFormat="1" ht="13.5">
      <c r="A3" s="11"/>
      <c r="B3" s="11"/>
      <c r="C3" s="11"/>
      <c r="D3" s="11"/>
      <c r="E3" s="11"/>
      <c r="F3" s="11"/>
      <c r="G3" s="11"/>
      <c r="H3" s="11"/>
      <c r="I3" s="11"/>
    </row>
    <row r="4" spans="1:9" ht="24">
      <c r="A4" s="14"/>
      <c r="B4" s="887" t="s">
        <v>9</v>
      </c>
      <c r="C4" s="887"/>
      <c r="D4" s="887"/>
      <c r="E4" s="887"/>
      <c r="F4" s="887"/>
      <c r="G4" s="887"/>
      <c r="H4" s="887"/>
      <c r="I4" s="14" t="s">
        <v>10</v>
      </c>
    </row>
    <row r="5" spans="1:9" s="6" customFormat="1" ht="24">
      <c r="A5" s="14">
        <v>1</v>
      </c>
      <c r="B5" s="2" t="s">
        <v>89</v>
      </c>
      <c r="C5" s="15"/>
      <c r="D5" s="15"/>
      <c r="E5" s="15"/>
      <c r="F5" s="15"/>
      <c r="G5" s="15"/>
      <c r="H5" s="15"/>
      <c r="I5" s="14">
        <v>1</v>
      </c>
    </row>
    <row r="6" spans="1:9" s="6" customFormat="1" ht="24">
      <c r="A6" s="14">
        <v>2</v>
      </c>
      <c r="B6" s="2" t="s">
        <v>90</v>
      </c>
      <c r="C6" s="15"/>
      <c r="D6" s="15"/>
      <c r="E6" s="15"/>
      <c r="F6" s="15"/>
      <c r="G6" s="15"/>
      <c r="H6" s="15"/>
      <c r="I6" s="28" t="s">
        <v>92</v>
      </c>
    </row>
    <row r="7" spans="1:9" s="6" customFormat="1" ht="24">
      <c r="A7" s="14">
        <v>3</v>
      </c>
      <c r="B7" s="2" t="s">
        <v>91</v>
      </c>
      <c r="C7" s="15"/>
      <c r="D7" s="15"/>
      <c r="E7" s="15"/>
      <c r="F7" s="15"/>
      <c r="G7" s="15"/>
      <c r="H7" s="15"/>
      <c r="I7" s="14">
        <v>5</v>
      </c>
    </row>
    <row r="8" spans="1:9" s="6" customFormat="1" ht="24">
      <c r="A8" s="14">
        <v>4</v>
      </c>
      <c r="B8" s="2" t="s">
        <v>93</v>
      </c>
      <c r="C8" s="15"/>
      <c r="D8" s="15"/>
      <c r="E8" s="15"/>
      <c r="F8" s="15"/>
      <c r="G8" s="15"/>
      <c r="H8" s="15"/>
      <c r="I8" s="14">
        <v>6</v>
      </c>
    </row>
    <row r="9" spans="1:9" s="6" customFormat="1" ht="24">
      <c r="A9" s="14">
        <v>5</v>
      </c>
      <c r="B9" s="2" t="s">
        <v>118</v>
      </c>
      <c r="C9" s="15"/>
      <c r="D9" s="15"/>
      <c r="E9" s="15"/>
      <c r="F9" s="15"/>
      <c r="G9" s="15"/>
      <c r="H9" s="15"/>
      <c r="I9" s="14" t="s">
        <v>94</v>
      </c>
    </row>
    <row r="10" spans="1:9" s="6" customFormat="1" ht="24">
      <c r="A10" s="7"/>
      <c r="B10" s="6" t="s">
        <v>95</v>
      </c>
      <c r="C10" s="15"/>
      <c r="D10" s="15"/>
      <c r="E10" s="15"/>
      <c r="F10" s="15"/>
      <c r="G10" s="15"/>
      <c r="H10" s="15"/>
      <c r="I10" s="14">
        <v>7</v>
      </c>
    </row>
    <row r="11" spans="1:9" s="6" customFormat="1" ht="24">
      <c r="A11" s="7"/>
      <c r="B11" s="19" t="s">
        <v>96</v>
      </c>
      <c r="C11" s="15"/>
      <c r="D11" s="15"/>
      <c r="E11" s="15"/>
      <c r="F11" s="15"/>
      <c r="G11" s="15"/>
      <c r="H11" s="15"/>
      <c r="I11" s="14">
        <v>8</v>
      </c>
    </row>
    <row r="12" spans="1:9" s="6" customFormat="1" ht="24">
      <c r="A12" s="7"/>
      <c r="B12" s="19" t="s">
        <v>97</v>
      </c>
      <c r="C12" s="15"/>
      <c r="D12" s="15"/>
      <c r="E12" s="15"/>
      <c r="F12" s="15"/>
      <c r="G12" s="15"/>
      <c r="H12" s="15"/>
      <c r="I12" s="14">
        <v>9</v>
      </c>
    </row>
    <row r="13" spans="1:9" s="9" customFormat="1" ht="13.5">
      <c r="A13" s="29"/>
      <c r="B13" s="16"/>
      <c r="C13" s="30"/>
      <c r="D13" s="30"/>
      <c r="E13" s="30"/>
      <c r="F13" s="30"/>
      <c r="G13" s="30"/>
      <c r="H13" s="30"/>
      <c r="I13" s="31"/>
    </row>
    <row r="14" spans="1:9" s="6" customFormat="1" ht="24">
      <c r="A14" s="14">
        <v>6</v>
      </c>
      <c r="B14" s="20" t="s">
        <v>117</v>
      </c>
      <c r="C14" s="15"/>
      <c r="D14" s="15"/>
      <c r="E14" s="15"/>
      <c r="F14" s="15"/>
      <c r="G14" s="15"/>
      <c r="H14" s="15"/>
      <c r="I14" s="28" t="s">
        <v>98</v>
      </c>
    </row>
    <row r="15" spans="1:9" s="6" customFormat="1" ht="24">
      <c r="A15" s="14"/>
      <c r="B15" s="19" t="s">
        <v>99</v>
      </c>
      <c r="C15" s="15"/>
      <c r="D15" s="15"/>
      <c r="E15" s="15"/>
      <c r="F15" s="15"/>
      <c r="G15" s="15"/>
      <c r="H15" s="15"/>
      <c r="I15" s="14">
        <v>10</v>
      </c>
    </row>
    <row r="16" spans="1:9" s="6" customFormat="1" ht="24">
      <c r="A16" s="14"/>
      <c r="B16" s="19" t="s">
        <v>100</v>
      </c>
      <c r="C16" s="15"/>
      <c r="D16" s="15"/>
      <c r="E16" s="15"/>
      <c r="F16" s="15"/>
      <c r="G16" s="15"/>
      <c r="H16" s="15"/>
      <c r="I16" s="14">
        <v>11</v>
      </c>
    </row>
    <row r="17" spans="1:9" s="6" customFormat="1" ht="24">
      <c r="A17" s="14"/>
      <c r="B17" s="19" t="s">
        <v>101</v>
      </c>
      <c r="C17" s="15"/>
      <c r="D17" s="15"/>
      <c r="E17" s="15"/>
      <c r="F17" s="15"/>
      <c r="G17" s="15"/>
      <c r="H17" s="15"/>
      <c r="I17" s="14">
        <v>12</v>
      </c>
    </row>
    <row r="18" spans="1:9" s="6" customFormat="1" ht="24">
      <c r="A18" s="14"/>
      <c r="B18" s="19" t="s">
        <v>102</v>
      </c>
      <c r="C18" s="15"/>
      <c r="D18" s="15"/>
      <c r="E18" s="15"/>
      <c r="F18" s="15"/>
      <c r="G18" s="15"/>
      <c r="H18" s="15"/>
      <c r="I18" s="14" t="s">
        <v>104</v>
      </c>
    </row>
    <row r="19" spans="1:9" s="6" customFormat="1" ht="24">
      <c r="A19" s="14"/>
      <c r="B19" s="19" t="s">
        <v>103</v>
      </c>
      <c r="C19" s="15"/>
      <c r="D19" s="15"/>
      <c r="E19" s="15"/>
      <c r="F19" s="15"/>
      <c r="G19" s="15"/>
      <c r="H19" s="15"/>
      <c r="I19" s="14">
        <v>15</v>
      </c>
    </row>
    <row r="20" spans="1:9" s="6" customFormat="1" ht="24">
      <c r="A20" s="14"/>
      <c r="B20" s="6" t="s">
        <v>105</v>
      </c>
      <c r="C20" s="15"/>
      <c r="D20" s="15"/>
      <c r="E20" s="15"/>
      <c r="F20" s="15"/>
      <c r="G20" s="15"/>
      <c r="H20" s="15"/>
      <c r="I20" s="14" t="s">
        <v>113</v>
      </c>
    </row>
    <row r="21" spans="1:9" s="6" customFormat="1" ht="24">
      <c r="A21" s="14"/>
      <c r="B21" s="6" t="s">
        <v>106</v>
      </c>
      <c r="C21" s="15"/>
      <c r="D21" s="15"/>
      <c r="E21" s="15"/>
      <c r="F21" s="15"/>
      <c r="G21" s="15"/>
      <c r="H21" s="15"/>
      <c r="I21" s="14" t="s">
        <v>116</v>
      </c>
    </row>
    <row r="22" spans="1:9" s="9" customFormat="1" ht="13.5">
      <c r="A22" s="31"/>
      <c r="C22" s="30"/>
      <c r="D22" s="30"/>
      <c r="E22" s="30"/>
      <c r="F22" s="30"/>
      <c r="G22" s="30"/>
      <c r="H22" s="30"/>
      <c r="I22" s="29"/>
    </row>
    <row r="23" spans="1:9" s="6" customFormat="1" ht="24">
      <c r="A23" s="14">
        <v>7</v>
      </c>
      <c r="B23" s="20" t="s">
        <v>119</v>
      </c>
      <c r="C23" s="15"/>
      <c r="D23" s="15"/>
      <c r="E23" s="15"/>
      <c r="F23" s="15"/>
      <c r="G23" s="15"/>
      <c r="H23" s="15"/>
      <c r="I23" s="7"/>
    </row>
    <row r="24" spans="1:9" s="6" customFormat="1" ht="24">
      <c r="A24" s="7"/>
      <c r="B24" s="6" t="s">
        <v>107</v>
      </c>
      <c r="C24" s="15"/>
      <c r="D24" s="15"/>
      <c r="E24" s="15"/>
      <c r="F24" s="15"/>
      <c r="G24" s="15"/>
      <c r="H24" s="15"/>
      <c r="I24" s="14">
        <v>22</v>
      </c>
    </row>
    <row r="25" spans="1:9" s="6" customFormat="1" ht="24">
      <c r="A25" s="7"/>
      <c r="B25" s="6" t="s">
        <v>108</v>
      </c>
      <c r="C25" s="15"/>
      <c r="D25" s="15"/>
      <c r="E25" s="15"/>
      <c r="F25" s="15"/>
      <c r="G25" s="15"/>
      <c r="H25" s="15"/>
      <c r="I25" s="14">
        <v>23</v>
      </c>
    </row>
    <row r="26" spans="1:9" s="6" customFormat="1" ht="24">
      <c r="A26" s="7"/>
      <c r="B26" s="19" t="s">
        <v>109</v>
      </c>
      <c r="C26" s="15"/>
      <c r="D26" s="15"/>
      <c r="E26" s="15"/>
      <c r="F26" s="15"/>
      <c r="G26" s="15"/>
      <c r="H26" s="15"/>
      <c r="I26" s="14" t="s">
        <v>181</v>
      </c>
    </row>
    <row r="27" spans="1:9" s="6" customFormat="1" ht="24">
      <c r="A27" s="7"/>
      <c r="B27" s="19" t="s">
        <v>182</v>
      </c>
      <c r="C27" s="15"/>
      <c r="D27" s="15"/>
      <c r="E27" s="15"/>
      <c r="F27" s="15"/>
      <c r="G27" s="15"/>
      <c r="H27" s="15"/>
      <c r="I27" s="14">
        <v>28</v>
      </c>
    </row>
    <row r="28" spans="1:9" s="6" customFormat="1" ht="24">
      <c r="A28" s="7"/>
      <c r="B28" s="19" t="s">
        <v>110</v>
      </c>
      <c r="C28" s="15"/>
      <c r="D28" s="15"/>
      <c r="E28" s="15"/>
      <c r="F28" s="15"/>
      <c r="G28" s="15"/>
      <c r="H28" s="15"/>
      <c r="I28" s="14" t="s">
        <v>237</v>
      </c>
    </row>
    <row r="29" spans="1:9" s="6" customFormat="1" ht="24">
      <c r="A29" s="7"/>
      <c r="B29" s="19"/>
      <c r="C29" s="15"/>
      <c r="D29" s="15"/>
      <c r="E29" s="15"/>
      <c r="F29" s="15"/>
      <c r="G29" s="15"/>
      <c r="H29" s="15"/>
      <c r="I29" s="7"/>
    </row>
    <row r="30" spans="1:9" s="6" customFormat="1" ht="24">
      <c r="A30" s="14">
        <v>8</v>
      </c>
      <c r="B30" s="20" t="s">
        <v>238</v>
      </c>
      <c r="C30" s="13" t="s">
        <v>12</v>
      </c>
      <c r="D30" s="15"/>
      <c r="E30" s="15"/>
      <c r="F30" s="15"/>
      <c r="G30" s="15"/>
      <c r="H30" s="15"/>
      <c r="I30" s="7"/>
    </row>
    <row r="31" spans="1:9" s="6" customFormat="1" ht="24">
      <c r="A31" s="5"/>
      <c r="B31" s="19"/>
      <c r="C31" s="15"/>
      <c r="D31" s="15"/>
      <c r="E31" s="15"/>
      <c r="F31" s="15"/>
      <c r="G31" s="15"/>
      <c r="H31" s="15"/>
      <c r="I31" s="7"/>
    </row>
    <row r="32" spans="1:9" s="6" customFormat="1" ht="24">
      <c r="A32" s="5"/>
      <c r="B32" s="19"/>
      <c r="C32" s="15"/>
      <c r="D32" s="15"/>
      <c r="E32" s="15"/>
      <c r="F32" s="15"/>
      <c r="G32" s="15"/>
      <c r="H32" s="15"/>
      <c r="I32" s="7"/>
    </row>
    <row r="33" spans="1:9" s="6" customFormat="1" ht="24">
      <c r="A33" s="7"/>
      <c r="C33" s="15"/>
      <c r="D33" s="15"/>
      <c r="E33" s="15"/>
      <c r="F33" s="15"/>
      <c r="G33" s="15"/>
      <c r="H33" s="15"/>
      <c r="I33" s="7"/>
    </row>
    <row r="34" spans="1:9" s="6" customFormat="1" ht="24">
      <c r="A34" s="7"/>
      <c r="C34" s="15"/>
      <c r="D34" s="15"/>
      <c r="E34" s="15"/>
      <c r="F34" s="15"/>
      <c r="G34" s="15"/>
      <c r="H34" s="15"/>
      <c r="I34" s="7"/>
    </row>
    <row r="35" spans="1:9" s="6" customFormat="1" ht="24">
      <c r="A35" s="7"/>
      <c r="C35" s="15"/>
      <c r="D35" s="15"/>
      <c r="E35" s="15"/>
      <c r="F35" s="15"/>
      <c r="G35" s="15"/>
      <c r="H35" s="15"/>
      <c r="I35" s="7"/>
    </row>
    <row r="36" spans="1:9" s="6" customFormat="1" ht="24">
      <c r="A36" s="7"/>
      <c r="C36" s="15"/>
      <c r="D36" s="15"/>
      <c r="E36" s="15"/>
      <c r="F36" s="15"/>
      <c r="G36" s="15"/>
      <c r="H36" s="15"/>
      <c r="I36" s="7"/>
    </row>
    <row r="37" spans="1:9" s="6" customFormat="1" ht="24">
      <c r="A37" s="7"/>
      <c r="C37" s="15"/>
      <c r="D37" s="15"/>
      <c r="E37" s="15"/>
      <c r="F37" s="15"/>
      <c r="G37" s="15"/>
      <c r="H37" s="15"/>
      <c r="I37" s="7"/>
    </row>
    <row r="38" spans="1:9" s="6" customFormat="1" ht="24">
      <c r="A38" s="7"/>
      <c r="C38" s="15"/>
      <c r="D38" s="15"/>
      <c r="E38" s="15"/>
      <c r="F38" s="15"/>
      <c r="G38" s="15"/>
      <c r="H38" s="15"/>
      <c r="I38" s="7"/>
    </row>
    <row r="39" spans="1:9" s="6" customFormat="1" ht="24">
      <c r="A39" s="5"/>
      <c r="B39" s="15"/>
      <c r="C39" s="15"/>
      <c r="D39" s="15"/>
      <c r="E39" s="15"/>
      <c r="F39" s="15"/>
      <c r="G39" s="15"/>
      <c r="H39" s="15"/>
      <c r="I39" s="7"/>
    </row>
    <row r="40" spans="1:9" s="6" customFormat="1" ht="24">
      <c r="A40" s="5"/>
      <c r="B40" s="15"/>
      <c r="C40" s="15"/>
      <c r="D40" s="15"/>
      <c r="E40" s="15"/>
      <c r="F40" s="15"/>
      <c r="G40" s="15"/>
      <c r="H40" s="15"/>
      <c r="I40" s="7"/>
    </row>
    <row r="41" spans="1:9" s="6" customFormat="1" ht="24">
      <c r="A41" s="5"/>
      <c r="B41" s="15"/>
      <c r="C41" s="15"/>
      <c r="D41" s="15"/>
      <c r="E41" s="15"/>
      <c r="F41" s="15"/>
      <c r="G41" s="15"/>
      <c r="H41" s="15"/>
      <c r="I41" s="7"/>
    </row>
    <row r="42" spans="1:9" s="6" customFormat="1" ht="24">
      <c r="A42" s="5"/>
      <c r="B42" s="15"/>
      <c r="C42" s="15"/>
      <c r="D42" s="15"/>
      <c r="E42" s="15"/>
      <c r="F42" s="15"/>
      <c r="G42" s="15"/>
      <c r="H42" s="15"/>
      <c r="I42" s="7"/>
    </row>
    <row r="43" spans="1:9" s="6" customFormat="1" ht="24">
      <c r="A43" s="5"/>
      <c r="B43" s="15"/>
      <c r="C43" s="15"/>
      <c r="D43" s="15"/>
      <c r="E43" s="15"/>
      <c r="F43" s="15"/>
      <c r="G43" s="15"/>
      <c r="H43" s="15"/>
      <c r="I43" s="7"/>
    </row>
    <row r="44" spans="1:9" s="6" customFormat="1" ht="24">
      <c r="A44" s="5"/>
      <c r="B44" s="15"/>
      <c r="C44" s="15"/>
      <c r="D44" s="15"/>
      <c r="E44" s="15"/>
      <c r="F44" s="15"/>
      <c r="G44" s="15"/>
      <c r="H44" s="15"/>
      <c r="I44" s="7"/>
    </row>
    <row r="45" spans="1:9" s="6" customFormat="1" ht="24">
      <c r="A45" s="15"/>
      <c r="B45" s="15"/>
      <c r="C45" s="15"/>
      <c r="D45" s="15"/>
      <c r="E45" s="15"/>
      <c r="F45" s="15"/>
      <c r="G45" s="15"/>
      <c r="H45" s="15"/>
      <c r="I45" s="15"/>
    </row>
    <row r="46" spans="1:9" s="6" customFormat="1" ht="24">
      <c r="A46" s="15"/>
      <c r="B46" s="15"/>
      <c r="C46" s="15"/>
      <c r="D46" s="15"/>
      <c r="E46" s="15"/>
      <c r="F46" s="15"/>
      <c r="G46" s="15"/>
      <c r="H46" s="15"/>
      <c r="I46" s="15"/>
    </row>
    <row r="47" spans="1:9" s="6" customFormat="1" ht="24">
      <c r="A47" s="15"/>
      <c r="B47" s="15"/>
      <c r="C47" s="15"/>
      <c r="D47" s="15"/>
      <c r="E47" s="15"/>
      <c r="F47" s="15"/>
      <c r="G47" s="15"/>
      <c r="H47" s="15"/>
      <c r="I47" s="15"/>
    </row>
    <row r="48" spans="1:9" s="6" customFormat="1" ht="24">
      <c r="A48" s="15"/>
      <c r="B48" s="15"/>
      <c r="C48" s="15"/>
      <c r="D48" s="15"/>
      <c r="E48" s="15"/>
      <c r="F48" s="15"/>
      <c r="G48" s="15"/>
      <c r="H48" s="15"/>
      <c r="I48" s="15"/>
    </row>
    <row r="49" spans="1:9" s="6" customFormat="1" ht="24">
      <c r="A49" s="15"/>
      <c r="B49" s="15"/>
      <c r="C49" s="15"/>
      <c r="D49" s="15"/>
      <c r="E49" s="15"/>
      <c r="F49" s="15"/>
      <c r="G49" s="15"/>
      <c r="H49" s="15"/>
      <c r="I49" s="15"/>
    </row>
    <row r="50" spans="1:9" s="6" customFormat="1" ht="24">
      <c r="A50" s="15"/>
      <c r="B50" s="15"/>
      <c r="C50" s="15"/>
      <c r="D50" s="15"/>
      <c r="E50" s="15"/>
      <c r="F50" s="15"/>
      <c r="G50" s="15"/>
      <c r="H50" s="15"/>
      <c r="I50" s="15"/>
    </row>
    <row r="51" spans="1:9" s="6" customFormat="1" ht="24">
      <c r="A51" s="15"/>
      <c r="B51" s="15"/>
      <c r="C51" s="15"/>
      <c r="D51" s="15"/>
      <c r="E51" s="15"/>
      <c r="F51" s="15"/>
      <c r="G51" s="15"/>
      <c r="H51" s="15"/>
      <c r="I51" s="15"/>
    </row>
    <row r="52" spans="1:9" s="6" customFormat="1" ht="24">
      <c r="A52" s="15"/>
      <c r="B52" s="15"/>
      <c r="C52" s="15"/>
      <c r="D52" s="15"/>
      <c r="E52" s="15"/>
      <c r="F52" s="15"/>
      <c r="G52" s="15"/>
      <c r="H52" s="15"/>
      <c r="I52" s="15"/>
    </row>
    <row r="53" spans="1:9" s="6" customFormat="1" ht="24">
      <c r="A53" s="15"/>
      <c r="B53" s="15"/>
      <c r="C53" s="15"/>
      <c r="D53" s="15"/>
      <c r="E53" s="15"/>
      <c r="F53" s="15"/>
      <c r="G53" s="15"/>
      <c r="H53" s="15"/>
      <c r="I53" s="15"/>
    </row>
    <row r="54" s="6" customFormat="1" ht="24"/>
    <row r="55" s="6" customFormat="1" ht="24"/>
    <row r="56" s="6" customFormat="1" ht="24"/>
    <row r="57" s="6" customFormat="1" ht="24"/>
    <row r="58" s="6" customFormat="1" ht="24"/>
    <row r="59" s="6" customFormat="1" ht="24"/>
    <row r="60" s="6" customFormat="1" ht="24"/>
    <row r="61" s="6" customFormat="1" ht="24"/>
    <row r="62" s="6" customFormat="1" ht="24"/>
    <row r="63" s="6" customFormat="1" ht="24"/>
    <row r="64" s="6" customFormat="1" ht="24"/>
    <row r="65" s="6" customFormat="1" ht="24"/>
    <row r="66" s="6" customFormat="1" ht="24"/>
    <row r="67" s="6" customFormat="1" ht="24"/>
    <row r="68" s="6" customFormat="1" ht="24"/>
    <row r="69" s="6" customFormat="1" ht="24"/>
    <row r="70" s="6" customFormat="1" ht="24"/>
    <row r="71" s="6" customFormat="1" ht="24"/>
    <row r="72" s="6" customFormat="1" ht="24"/>
    <row r="73" s="6" customFormat="1" ht="24"/>
    <row r="74" s="6" customFormat="1" ht="24"/>
    <row r="75" s="6" customFormat="1" ht="24"/>
    <row r="76" s="6" customFormat="1" ht="24"/>
    <row r="77" s="6" customFormat="1" ht="24"/>
    <row r="78" s="6" customFormat="1" ht="24"/>
    <row r="79" s="6" customFormat="1" ht="24"/>
    <row r="80" s="6" customFormat="1" ht="24"/>
    <row r="81" s="6" customFormat="1" ht="24"/>
    <row r="82" s="6" customFormat="1" ht="24"/>
    <row r="83" s="6" customFormat="1" ht="24"/>
    <row r="84" s="6" customFormat="1" ht="24"/>
    <row r="85" s="6" customFormat="1" ht="24"/>
  </sheetData>
  <sheetProtection/>
  <mergeCells count="2">
    <mergeCell ref="A2:I2"/>
    <mergeCell ref="B4:H4"/>
  </mergeCells>
  <printOptions/>
  <pageMargins left="1.1811023622047245" right="0.3937007874015748" top="0.5905511811023623" bottom="0.5905511811023623" header="0.1968503937007874" footer="0.1968503937007874"/>
  <pageSetup horizontalDpi="300" verticalDpi="300" orientation="portrait" paperSize="9" r:id="rId2"/>
  <headerFooter alignWithMargins="0">
    <oddFooter>&amp;R&amp;6Jin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8"/>
  <sheetViews>
    <sheetView showGridLines="0" zoomScalePageLayoutView="0" workbookViewId="0" topLeftCell="A1">
      <selection activeCell="N66" sqref="N66"/>
    </sheetView>
  </sheetViews>
  <sheetFormatPr defaultColWidth="9.00390625" defaultRowHeight="24"/>
  <cols>
    <col min="1" max="1" width="5.875" style="2" customWidth="1"/>
    <col min="2" max="2" width="9.25390625" style="2" customWidth="1"/>
    <col min="3" max="8" width="9.00390625" style="2" customWidth="1"/>
    <col min="9" max="9" width="13.25390625" style="2" customWidth="1"/>
    <col min="10" max="10" width="1.75390625" style="2" customWidth="1"/>
    <col min="11" max="11" width="1.875" style="2" customWidth="1"/>
    <col min="12" max="16384" width="9.00390625" style="2" customWidth="1"/>
  </cols>
  <sheetData>
    <row r="1" spans="1:9" s="6" customFormat="1" ht="36">
      <c r="A1" s="888" t="s">
        <v>13</v>
      </c>
      <c r="B1" s="888"/>
      <c r="C1" s="888"/>
      <c r="D1" s="888"/>
      <c r="E1" s="888"/>
      <c r="F1" s="888"/>
      <c r="G1" s="888"/>
      <c r="H1" s="888"/>
      <c r="I1" s="888"/>
    </row>
    <row r="2" spans="1:9" s="6" customFormat="1" ht="30.75">
      <c r="A2" s="889" t="s">
        <v>14</v>
      </c>
      <c r="B2" s="889"/>
      <c r="C2" s="889"/>
      <c r="D2" s="889"/>
      <c r="E2" s="889"/>
      <c r="F2" s="889"/>
      <c r="G2" s="889"/>
      <c r="H2" s="889"/>
      <c r="I2" s="889"/>
    </row>
    <row r="3" spans="1:9" s="6" customFormat="1" ht="30.75">
      <c r="A3" s="889" t="s">
        <v>34</v>
      </c>
      <c r="B3" s="889"/>
      <c r="C3" s="889"/>
      <c r="D3" s="889"/>
      <c r="E3" s="889"/>
      <c r="F3" s="889"/>
      <c r="G3" s="889"/>
      <c r="H3" s="889"/>
      <c r="I3" s="889"/>
    </row>
    <row r="4" spans="1:9" s="9" customFormat="1" ht="13.5">
      <c r="A4" s="16"/>
      <c r="B4" s="16"/>
      <c r="C4" s="16"/>
      <c r="D4" s="16"/>
      <c r="E4" s="16"/>
      <c r="F4" s="16"/>
      <c r="G4" s="16"/>
      <c r="H4" s="16"/>
      <c r="I4" s="16"/>
    </row>
    <row r="5" spans="1:9" s="6" customFormat="1" ht="24">
      <c r="A5" s="17" t="s">
        <v>15</v>
      </c>
      <c r="B5" s="18" t="s">
        <v>16</v>
      </c>
      <c r="C5" s="19"/>
      <c r="D5" s="19"/>
      <c r="E5" s="19"/>
      <c r="F5" s="19"/>
      <c r="G5" s="19"/>
      <c r="H5" s="19"/>
      <c r="I5" s="19"/>
    </row>
    <row r="6" spans="1:9" s="6" customFormat="1" ht="24">
      <c r="A6" s="19"/>
      <c r="B6" s="19" t="s">
        <v>38</v>
      </c>
      <c r="C6" s="19"/>
      <c r="D6" s="19"/>
      <c r="E6" s="19"/>
      <c r="F6" s="19"/>
      <c r="G6" s="19"/>
      <c r="H6" s="19"/>
      <c r="I6" s="19"/>
    </row>
    <row r="7" spans="1:9" s="6" customFormat="1" ht="24">
      <c r="A7" s="19" t="s">
        <v>44</v>
      </c>
      <c r="B7" s="19"/>
      <c r="C7" s="19"/>
      <c r="D7" s="19"/>
      <c r="E7" s="19"/>
      <c r="F7" s="19"/>
      <c r="G7" s="19"/>
      <c r="H7" s="19"/>
      <c r="I7" s="19"/>
    </row>
    <row r="8" spans="1:9" s="6" customFormat="1" ht="24">
      <c r="A8" s="19" t="s">
        <v>36</v>
      </c>
      <c r="B8" s="19"/>
      <c r="C8" s="19"/>
      <c r="D8" s="19"/>
      <c r="E8" s="19"/>
      <c r="F8" s="19"/>
      <c r="G8" s="19"/>
      <c r="H8" s="19"/>
      <c r="I8" s="19"/>
    </row>
    <row r="9" spans="1:9" s="6" customFormat="1" ht="24">
      <c r="A9" s="19" t="s">
        <v>37</v>
      </c>
      <c r="B9" s="19"/>
      <c r="C9" s="19"/>
      <c r="D9" s="19"/>
      <c r="E9" s="19"/>
      <c r="F9" s="19"/>
      <c r="G9" s="19"/>
      <c r="H9" s="19"/>
      <c r="I9" s="19"/>
    </row>
    <row r="10" spans="1:9" s="6" customFormat="1" ht="24">
      <c r="A10" s="19" t="s">
        <v>39</v>
      </c>
      <c r="B10" s="19"/>
      <c r="C10" s="19"/>
      <c r="D10" s="19"/>
      <c r="E10" s="19"/>
      <c r="F10" s="19"/>
      <c r="G10" s="19"/>
      <c r="H10" s="19"/>
      <c r="I10" s="19"/>
    </row>
    <row r="11" spans="1:9" s="6" customFormat="1" ht="24">
      <c r="A11" s="19" t="s">
        <v>35</v>
      </c>
      <c r="B11" s="19"/>
      <c r="C11" s="19"/>
      <c r="D11" s="19"/>
      <c r="E11" s="19"/>
      <c r="F11" s="19"/>
      <c r="G11" s="19"/>
      <c r="H11" s="19"/>
      <c r="I11" s="19"/>
    </row>
    <row r="12" spans="1:9" s="6" customFormat="1" ht="24">
      <c r="A12" s="19"/>
      <c r="B12" s="19" t="s">
        <v>40</v>
      </c>
      <c r="C12" s="19"/>
      <c r="D12" s="19"/>
      <c r="E12" s="19"/>
      <c r="F12" s="19"/>
      <c r="G12" s="19"/>
      <c r="H12" s="19"/>
      <c r="I12" s="19"/>
    </row>
    <row r="13" spans="1:9" s="6" customFormat="1" ht="24">
      <c r="A13" s="19" t="s">
        <v>42</v>
      </c>
      <c r="B13" s="19"/>
      <c r="C13" s="19"/>
      <c r="D13" s="19"/>
      <c r="E13" s="19"/>
      <c r="F13" s="19"/>
      <c r="G13" s="19"/>
      <c r="H13" s="19"/>
      <c r="I13" s="19"/>
    </row>
    <row r="14" spans="1:9" s="6" customFormat="1" ht="24">
      <c r="A14" s="19" t="s">
        <v>41</v>
      </c>
      <c r="B14" s="19"/>
      <c r="C14" s="19"/>
      <c r="D14" s="19"/>
      <c r="E14" s="19"/>
      <c r="F14" s="19"/>
      <c r="G14" s="19"/>
      <c r="H14" s="19"/>
      <c r="I14" s="19"/>
    </row>
    <row r="15" spans="1:9" s="9" customFormat="1" ht="13.5">
      <c r="A15" s="16"/>
      <c r="B15" s="16"/>
      <c r="C15" s="16"/>
      <c r="D15" s="16"/>
      <c r="E15" s="16"/>
      <c r="F15" s="16"/>
      <c r="G15" s="16"/>
      <c r="H15" s="16"/>
      <c r="I15" s="16"/>
    </row>
    <row r="16" spans="1:9" s="6" customFormat="1" ht="24">
      <c r="A16" s="17" t="s">
        <v>17</v>
      </c>
      <c r="B16" s="18" t="s">
        <v>18</v>
      </c>
      <c r="C16" s="19"/>
      <c r="D16" s="19"/>
      <c r="E16" s="19"/>
      <c r="F16" s="19"/>
      <c r="G16" s="19"/>
      <c r="H16" s="19"/>
      <c r="I16" s="19"/>
    </row>
    <row r="17" spans="1:9" s="6" customFormat="1" ht="24">
      <c r="A17" s="17">
        <v>1</v>
      </c>
      <c r="B17" s="20" t="s">
        <v>19</v>
      </c>
      <c r="C17" s="19"/>
      <c r="D17" s="19"/>
      <c r="E17" s="19"/>
      <c r="F17" s="19"/>
      <c r="G17" s="19"/>
      <c r="H17" s="19"/>
      <c r="I17" s="19"/>
    </row>
    <row r="18" spans="1:9" s="6" customFormat="1" ht="24">
      <c r="A18" s="17">
        <v>2</v>
      </c>
      <c r="B18" s="20" t="s">
        <v>5</v>
      </c>
      <c r="C18" s="19"/>
      <c r="D18" s="19"/>
      <c r="E18" s="19"/>
      <c r="F18" s="19"/>
      <c r="G18" s="19"/>
      <c r="H18" s="19"/>
      <c r="I18" s="19"/>
    </row>
    <row r="19" spans="1:9" s="6" customFormat="1" ht="24">
      <c r="A19" s="17">
        <v>3</v>
      </c>
      <c r="B19" s="20" t="s">
        <v>6</v>
      </c>
      <c r="C19" s="19"/>
      <c r="D19" s="19"/>
      <c r="E19" s="19"/>
      <c r="F19" s="19"/>
      <c r="G19" s="19"/>
      <c r="H19" s="19"/>
      <c r="I19" s="19"/>
    </row>
    <row r="20" spans="1:9" s="6" customFormat="1" ht="24">
      <c r="A20" s="17">
        <v>4</v>
      </c>
      <c r="B20" s="20" t="s">
        <v>20</v>
      </c>
      <c r="C20" s="20" t="s">
        <v>21</v>
      </c>
      <c r="D20" s="19"/>
      <c r="E20" s="19"/>
      <c r="F20" s="19"/>
      <c r="G20" s="19"/>
      <c r="H20" s="19"/>
      <c r="I20" s="19"/>
    </row>
    <row r="21" spans="1:9" s="6" customFormat="1" ht="24">
      <c r="A21" s="17"/>
      <c r="B21" s="19">
        <v>1.1</v>
      </c>
      <c r="C21" s="19" t="s">
        <v>77</v>
      </c>
      <c r="D21" s="19"/>
      <c r="E21" s="19"/>
      <c r="F21" s="19"/>
      <c r="G21" s="19"/>
      <c r="H21" s="19"/>
      <c r="I21" s="19"/>
    </row>
    <row r="22" spans="1:9" s="6" customFormat="1" ht="24">
      <c r="A22" s="17"/>
      <c r="B22" s="19">
        <v>1.2</v>
      </c>
      <c r="C22" s="19" t="s">
        <v>78</v>
      </c>
      <c r="D22" s="19"/>
      <c r="E22" s="19"/>
      <c r="F22" s="19"/>
      <c r="G22" s="19"/>
      <c r="H22" s="19"/>
      <c r="I22" s="19"/>
    </row>
    <row r="23" spans="1:9" s="6" customFormat="1" ht="24">
      <c r="A23" s="17"/>
      <c r="B23" s="19">
        <v>1.3</v>
      </c>
      <c r="C23" s="19" t="s">
        <v>65</v>
      </c>
      <c r="D23" s="19"/>
      <c r="E23" s="19"/>
      <c r="F23" s="19"/>
      <c r="G23" s="19"/>
      <c r="H23" s="19"/>
      <c r="I23" s="19"/>
    </row>
    <row r="24" spans="1:9" s="6" customFormat="1" ht="24">
      <c r="A24" s="21" t="s">
        <v>43</v>
      </c>
      <c r="B24" s="19"/>
      <c r="C24" s="20"/>
      <c r="D24" s="19"/>
      <c r="E24" s="19"/>
      <c r="F24" s="19"/>
      <c r="G24" s="19"/>
      <c r="H24" s="19"/>
      <c r="I24" s="19"/>
    </row>
    <row r="25" spans="1:9" s="9" customFormat="1" ht="13.5">
      <c r="A25" s="22"/>
      <c r="B25" s="16"/>
      <c r="C25" s="23"/>
      <c r="D25" s="16"/>
      <c r="E25" s="16"/>
      <c r="F25" s="16"/>
      <c r="G25" s="16"/>
      <c r="H25" s="16"/>
      <c r="I25" s="16"/>
    </row>
    <row r="26" spans="1:9" s="6" customFormat="1" ht="24">
      <c r="A26" s="17">
        <v>5</v>
      </c>
      <c r="B26" s="20" t="s">
        <v>22</v>
      </c>
      <c r="C26" s="20" t="s">
        <v>45</v>
      </c>
      <c r="D26" s="19"/>
      <c r="E26" s="19"/>
      <c r="F26" s="19"/>
      <c r="G26" s="19"/>
      <c r="H26" s="19"/>
      <c r="I26" s="19"/>
    </row>
    <row r="27" spans="1:9" s="6" customFormat="1" ht="24">
      <c r="A27" s="24"/>
      <c r="B27" s="19">
        <v>2.1</v>
      </c>
      <c r="C27" s="19" t="s">
        <v>23</v>
      </c>
      <c r="D27" s="19"/>
      <c r="E27" s="19"/>
      <c r="F27" s="19"/>
      <c r="G27" s="19"/>
      <c r="H27" s="19"/>
      <c r="I27" s="19"/>
    </row>
    <row r="28" spans="1:9" s="6" customFormat="1" ht="24">
      <c r="A28" s="24"/>
      <c r="B28" s="19">
        <v>2.2</v>
      </c>
      <c r="C28" s="19" t="s">
        <v>82</v>
      </c>
      <c r="D28" s="19"/>
      <c r="E28" s="19"/>
      <c r="F28" s="19"/>
      <c r="G28" s="19"/>
      <c r="H28" s="19"/>
      <c r="I28" s="19"/>
    </row>
    <row r="29" spans="1:9" s="6" customFormat="1" ht="24">
      <c r="A29" s="24"/>
      <c r="B29" s="19">
        <v>2.3</v>
      </c>
      <c r="C29" s="19" t="s">
        <v>81</v>
      </c>
      <c r="D29" s="19"/>
      <c r="E29" s="19"/>
      <c r="F29" s="19"/>
      <c r="G29" s="19"/>
      <c r="H29" s="19"/>
      <c r="I29" s="19"/>
    </row>
    <row r="30" spans="1:9" s="6" customFormat="1" ht="24">
      <c r="A30" s="24"/>
      <c r="B30" s="19">
        <v>2.4</v>
      </c>
      <c r="C30" s="19" t="s">
        <v>46</v>
      </c>
      <c r="D30" s="19"/>
      <c r="E30" s="19"/>
      <c r="F30" s="19"/>
      <c r="G30" s="19"/>
      <c r="H30" s="19"/>
      <c r="I30" s="19"/>
    </row>
    <row r="31" spans="1:9" s="6" customFormat="1" ht="24">
      <c r="A31" s="24"/>
      <c r="B31" s="19">
        <v>2.5</v>
      </c>
      <c r="C31" s="6" t="s">
        <v>53</v>
      </c>
      <c r="D31" s="19"/>
      <c r="E31" s="19"/>
      <c r="F31" s="19"/>
      <c r="G31" s="19"/>
      <c r="H31" s="19"/>
      <c r="I31" s="19"/>
    </row>
    <row r="32" spans="2:9" s="6" customFormat="1" ht="24">
      <c r="B32" s="19">
        <v>2.6</v>
      </c>
      <c r="C32" s="6" t="s">
        <v>11</v>
      </c>
      <c r="D32" s="19"/>
      <c r="E32" s="19"/>
      <c r="F32" s="19"/>
      <c r="G32" s="19"/>
      <c r="H32" s="19"/>
      <c r="I32" s="19"/>
    </row>
    <row r="33" spans="2:9" s="6" customFormat="1" ht="24">
      <c r="B33" s="19">
        <v>2.7</v>
      </c>
      <c r="C33" s="6" t="s">
        <v>47</v>
      </c>
      <c r="D33" s="19"/>
      <c r="E33" s="19"/>
      <c r="F33" s="19"/>
      <c r="G33" s="19"/>
      <c r="H33" s="19"/>
      <c r="I33" s="19"/>
    </row>
    <row r="34" spans="1:9" s="6" customFormat="1" ht="24">
      <c r="A34" s="21"/>
      <c r="B34" s="19">
        <v>2.8</v>
      </c>
      <c r="C34" s="19" t="s">
        <v>111</v>
      </c>
      <c r="D34" s="19"/>
      <c r="E34" s="19"/>
      <c r="F34" s="19"/>
      <c r="G34" s="19"/>
      <c r="H34" s="19"/>
      <c r="I34" s="19"/>
    </row>
    <row r="35" spans="2:9" s="6" customFormat="1" ht="24">
      <c r="B35" s="19"/>
      <c r="D35" s="19"/>
      <c r="E35" s="19"/>
      <c r="F35" s="19"/>
      <c r="G35" s="20"/>
      <c r="H35" s="20"/>
      <c r="I35" s="19"/>
    </row>
    <row r="36" spans="1:9" s="6" customFormat="1" ht="24">
      <c r="A36" s="17">
        <v>6</v>
      </c>
      <c r="B36" s="20" t="s">
        <v>24</v>
      </c>
      <c r="C36" s="20" t="s">
        <v>25</v>
      </c>
      <c r="D36" s="19"/>
      <c r="E36" s="19"/>
      <c r="F36" s="19"/>
      <c r="G36" s="19"/>
      <c r="H36" s="19"/>
      <c r="I36" s="19"/>
    </row>
    <row r="37" spans="1:9" s="6" customFormat="1" ht="24">
      <c r="A37" s="24"/>
      <c r="B37" s="19">
        <v>3.1</v>
      </c>
      <c r="C37" s="6" t="s">
        <v>49</v>
      </c>
      <c r="D37" s="19"/>
      <c r="E37" s="19"/>
      <c r="F37" s="19"/>
      <c r="G37" s="19"/>
      <c r="H37" s="19"/>
      <c r="I37" s="19"/>
    </row>
    <row r="38" spans="1:9" s="6" customFormat="1" ht="24">
      <c r="A38" s="24"/>
      <c r="B38" s="19">
        <v>3.2</v>
      </c>
      <c r="C38" s="6" t="s">
        <v>50</v>
      </c>
      <c r="D38" s="19"/>
      <c r="E38" s="19"/>
      <c r="F38" s="19"/>
      <c r="G38" s="19"/>
      <c r="H38" s="19"/>
      <c r="I38" s="19"/>
    </row>
    <row r="39" spans="1:9" s="6" customFormat="1" ht="24">
      <c r="A39" s="24"/>
      <c r="B39" s="19">
        <v>3.3</v>
      </c>
      <c r="C39" s="19" t="s">
        <v>48</v>
      </c>
      <c r="D39" s="19"/>
      <c r="E39" s="19"/>
      <c r="F39" s="19"/>
      <c r="G39" s="19"/>
      <c r="H39" s="19"/>
      <c r="I39" s="19"/>
    </row>
    <row r="40" spans="1:9" s="6" customFormat="1" ht="24">
      <c r="A40" s="24"/>
      <c r="B40" s="19">
        <v>3.4</v>
      </c>
      <c r="C40" s="19" t="s">
        <v>54</v>
      </c>
      <c r="D40" s="19"/>
      <c r="E40" s="19"/>
      <c r="F40" s="19"/>
      <c r="G40" s="19"/>
      <c r="H40" s="19"/>
      <c r="I40" s="19"/>
    </row>
    <row r="41" spans="1:9" s="6" customFormat="1" ht="24">
      <c r="A41" s="24"/>
      <c r="B41" s="19">
        <v>3.5</v>
      </c>
      <c r="C41" s="19" t="s">
        <v>51</v>
      </c>
      <c r="D41" s="19"/>
      <c r="E41" s="19"/>
      <c r="F41" s="19"/>
      <c r="G41" s="19"/>
      <c r="H41" s="19"/>
      <c r="I41" s="19"/>
    </row>
    <row r="42" spans="1:9" s="9" customFormat="1" ht="13.5">
      <c r="A42" s="25"/>
      <c r="B42" s="16"/>
      <c r="C42" s="16"/>
      <c r="D42" s="16"/>
      <c r="E42" s="16"/>
      <c r="F42" s="16"/>
      <c r="G42" s="16"/>
      <c r="H42" s="16"/>
      <c r="I42" s="16"/>
    </row>
    <row r="43" spans="1:9" s="6" customFormat="1" ht="24">
      <c r="A43" s="17">
        <v>7</v>
      </c>
      <c r="B43" s="20" t="s">
        <v>52</v>
      </c>
      <c r="C43" s="20" t="s">
        <v>12</v>
      </c>
      <c r="D43" s="19"/>
      <c r="E43" s="19"/>
      <c r="F43" s="19"/>
      <c r="G43" s="19"/>
      <c r="H43" s="19"/>
      <c r="I43" s="19"/>
    </row>
    <row r="44" spans="1:9" s="6" customFormat="1" ht="24">
      <c r="A44" s="17"/>
      <c r="B44" s="19">
        <v>4.1</v>
      </c>
      <c r="C44" s="19" t="s">
        <v>55</v>
      </c>
      <c r="D44" s="19"/>
      <c r="E44" s="19"/>
      <c r="F44" s="19"/>
      <c r="G44" s="19"/>
      <c r="H44" s="19"/>
      <c r="I44" s="19"/>
    </row>
    <row r="45" spans="1:9" s="6" customFormat="1" ht="24">
      <c r="A45" s="17"/>
      <c r="B45" s="19">
        <v>4.2</v>
      </c>
      <c r="C45" s="19" t="s">
        <v>56</v>
      </c>
      <c r="D45" s="19"/>
      <c r="E45" s="19"/>
      <c r="F45" s="19"/>
      <c r="G45" s="19"/>
      <c r="H45" s="19"/>
      <c r="I45" s="19"/>
    </row>
    <row r="46" spans="1:9" s="6" customFormat="1" ht="24">
      <c r="A46" s="19"/>
      <c r="B46" s="19">
        <v>4.3</v>
      </c>
      <c r="C46" s="19" t="s">
        <v>79</v>
      </c>
      <c r="D46" s="19"/>
      <c r="E46" s="19"/>
      <c r="F46" s="19"/>
      <c r="G46" s="19"/>
      <c r="H46" s="19"/>
      <c r="I46" s="19"/>
    </row>
    <row r="47" spans="1:9" s="6" customFormat="1" ht="24">
      <c r="A47" s="19"/>
      <c r="B47" s="19">
        <v>4.4</v>
      </c>
      <c r="C47" s="19" t="s">
        <v>57</v>
      </c>
      <c r="D47" s="19"/>
      <c r="E47" s="19"/>
      <c r="F47" s="19"/>
      <c r="G47" s="19"/>
      <c r="H47" s="19"/>
      <c r="I47" s="19"/>
    </row>
    <row r="48" spans="1:9" s="9" customFormat="1" ht="13.5">
      <c r="A48" s="16"/>
      <c r="B48" s="16"/>
      <c r="C48" s="16"/>
      <c r="D48" s="16"/>
      <c r="E48" s="16"/>
      <c r="F48" s="16"/>
      <c r="G48" s="16"/>
      <c r="H48" s="16"/>
      <c r="I48" s="16"/>
    </row>
    <row r="49" spans="1:9" s="6" customFormat="1" ht="24">
      <c r="A49" s="17" t="s">
        <v>26</v>
      </c>
      <c r="B49" s="20" t="s">
        <v>58</v>
      </c>
      <c r="C49" s="19"/>
      <c r="D49" s="19"/>
      <c r="E49" s="19"/>
      <c r="F49" s="19"/>
      <c r="G49" s="19"/>
      <c r="H49" s="19"/>
      <c r="I49" s="19"/>
    </row>
    <row r="50" spans="1:9" s="6" customFormat="1" ht="24">
      <c r="A50" s="19"/>
      <c r="B50" s="19">
        <v>1</v>
      </c>
      <c r="C50" s="19" t="s">
        <v>60</v>
      </c>
      <c r="D50" s="19"/>
      <c r="E50" s="19"/>
      <c r="F50" s="19"/>
      <c r="G50" s="19"/>
      <c r="H50" s="19"/>
      <c r="I50" s="19"/>
    </row>
    <row r="51" spans="1:9" s="6" customFormat="1" ht="24">
      <c r="A51" s="19"/>
      <c r="B51" s="19">
        <v>2</v>
      </c>
      <c r="C51" s="19" t="s">
        <v>59</v>
      </c>
      <c r="D51" s="19"/>
      <c r="E51" s="19"/>
      <c r="F51" s="19"/>
      <c r="G51" s="19"/>
      <c r="H51" s="19"/>
      <c r="I51" s="19"/>
    </row>
    <row r="52" spans="1:9" s="6" customFormat="1" ht="24">
      <c r="A52" s="19"/>
      <c r="B52" s="19">
        <v>3</v>
      </c>
      <c r="C52" s="19" t="s">
        <v>66</v>
      </c>
      <c r="D52" s="19"/>
      <c r="E52" s="19"/>
      <c r="F52" s="19"/>
      <c r="G52" s="19"/>
      <c r="H52" s="19"/>
      <c r="I52" s="19"/>
    </row>
    <row r="53" spans="1:9" s="6" customFormat="1" ht="24">
      <c r="A53" s="19"/>
      <c r="B53" s="19">
        <v>4</v>
      </c>
      <c r="C53" s="19" t="s">
        <v>64</v>
      </c>
      <c r="D53" s="19"/>
      <c r="E53" s="19"/>
      <c r="F53" s="19"/>
      <c r="G53" s="19"/>
      <c r="H53" s="19"/>
      <c r="I53" s="19"/>
    </row>
    <row r="54" spans="1:9" s="6" customFormat="1" ht="24">
      <c r="A54" s="19"/>
      <c r="B54" s="19">
        <v>5</v>
      </c>
      <c r="C54" s="19" t="s">
        <v>61</v>
      </c>
      <c r="D54" s="19"/>
      <c r="E54" s="19"/>
      <c r="F54" s="19"/>
      <c r="G54" s="19"/>
      <c r="H54" s="19"/>
      <c r="I54" s="19"/>
    </row>
    <row r="55" spans="1:9" s="6" customFormat="1" ht="24">
      <c r="A55" s="19"/>
      <c r="B55" s="19">
        <v>6</v>
      </c>
      <c r="C55" s="19" t="s">
        <v>62</v>
      </c>
      <c r="D55" s="19"/>
      <c r="E55" s="19"/>
      <c r="F55" s="19"/>
      <c r="G55" s="19"/>
      <c r="H55" s="19"/>
      <c r="I55" s="19"/>
    </row>
    <row r="56" spans="1:9" s="6" customFormat="1" ht="24">
      <c r="A56" s="19"/>
      <c r="B56" s="19">
        <v>7</v>
      </c>
      <c r="C56" s="19" t="s">
        <v>63</v>
      </c>
      <c r="D56" s="19"/>
      <c r="E56" s="19"/>
      <c r="F56" s="19"/>
      <c r="G56" s="19"/>
      <c r="H56" s="19"/>
      <c r="I56" s="19"/>
    </row>
    <row r="57" spans="1:9" s="9" customFormat="1" ht="13.5">
      <c r="A57" s="16"/>
      <c r="B57" s="16"/>
      <c r="C57" s="16"/>
      <c r="D57" s="16"/>
      <c r="E57" s="16"/>
      <c r="F57" s="16"/>
      <c r="G57" s="16"/>
      <c r="H57" s="16"/>
      <c r="I57" s="16"/>
    </row>
    <row r="58" spans="1:9" s="6" customFormat="1" ht="24">
      <c r="A58" s="17" t="s">
        <v>27</v>
      </c>
      <c r="B58" s="20" t="s">
        <v>28</v>
      </c>
      <c r="C58" s="19"/>
      <c r="D58" s="19"/>
      <c r="E58" s="19"/>
      <c r="F58" s="19"/>
      <c r="G58" s="19"/>
      <c r="H58" s="19"/>
      <c r="I58" s="19"/>
    </row>
    <row r="59" spans="1:10" s="6" customFormat="1" ht="24">
      <c r="A59" s="17"/>
      <c r="B59" s="890" t="s">
        <v>203</v>
      </c>
      <c r="C59" s="890"/>
      <c r="D59" s="890"/>
      <c r="E59" s="890"/>
      <c r="F59" s="890"/>
      <c r="G59" s="890"/>
      <c r="H59" s="890"/>
      <c r="I59" s="890" t="s">
        <v>204</v>
      </c>
      <c r="J59" s="890"/>
    </row>
    <row r="60" spans="1:9" s="6" customFormat="1" ht="24">
      <c r="A60" s="19">
        <v>1</v>
      </c>
      <c r="B60" s="6" t="s">
        <v>202</v>
      </c>
      <c r="C60" s="19"/>
      <c r="D60" s="19"/>
      <c r="E60" s="19"/>
      <c r="F60" s="19"/>
      <c r="G60" s="19"/>
      <c r="H60" s="19"/>
      <c r="I60" s="34" t="s">
        <v>214</v>
      </c>
    </row>
    <row r="61" spans="1:9" s="6" customFormat="1" ht="24">
      <c r="A61" s="19"/>
      <c r="B61" s="6" t="s">
        <v>205</v>
      </c>
      <c r="C61" s="19"/>
      <c r="D61" s="19"/>
      <c r="E61" s="19"/>
      <c r="F61" s="19"/>
      <c r="G61" s="19"/>
      <c r="H61" s="19"/>
      <c r="I61" s="34" t="s">
        <v>206</v>
      </c>
    </row>
    <row r="62" spans="1:9" s="6" customFormat="1" ht="24">
      <c r="A62" s="19"/>
      <c r="B62" s="6" t="s">
        <v>207</v>
      </c>
      <c r="C62" s="19"/>
      <c r="D62" s="19"/>
      <c r="E62" s="19"/>
      <c r="F62" s="19"/>
      <c r="G62" s="19"/>
      <c r="H62" s="19"/>
      <c r="I62" s="34" t="s">
        <v>208</v>
      </c>
    </row>
    <row r="63" spans="1:9" s="6" customFormat="1" ht="24">
      <c r="A63" s="19"/>
      <c r="B63" s="6" t="s">
        <v>209</v>
      </c>
      <c r="C63" s="19"/>
      <c r="D63" s="19"/>
      <c r="E63" s="19"/>
      <c r="F63" s="19"/>
      <c r="G63" s="19"/>
      <c r="H63" s="19"/>
      <c r="I63" s="34" t="s">
        <v>210</v>
      </c>
    </row>
    <row r="64" spans="1:9" s="6" customFormat="1" ht="24">
      <c r="A64" s="19"/>
      <c r="B64" s="6" t="s">
        <v>211</v>
      </c>
      <c r="C64" s="19"/>
      <c r="D64" s="19"/>
      <c r="E64" s="19"/>
      <c r="F64" s="19"/>
      <c r="G64" s="19"/>
      <c r="H64" s="19"/>
      <c r="I64" s="34" t="s">
        <v>212</v>
      </c>
    </row>
    <row r="65" spans="1:9" s="6" customFormat="1" ht="24">
      <c r="A65" s="19"/>
      <c r="B65" s="6" t="s">
        <v>213</v>
      </c>
      <c r="C65" s="19"/>
      <c r="D65" s="19"/>
      <c r="E65" s="19"/>
      <c r="F65" s="19"/>
      <c r="G65" s="19"/>
      <c r="H65" s="19"/>
      <c r="I65" s="34"/>
    </row>
    <row r="66" spans="1:9" s="6" customFormat="1" ht="24">
      <c r="A66" s="19">
        <v>2</v>
      </c>
      <c r="B66" s="6" t="s">
        <v>215</v>
      </c>
      <c r="C66" s="19"/>
      <c r="D66" s="19"/>
      <c r="E66" s="19"/>
      <c r="F66" s="19"/>
      <c r="G66" s="19"/>
      <c r="H66" s="19"/>
      <c r="I66" s="34" t="s">
        <v>214</v>
      </c>
    </row>
    <row r="67" spans="1:9" s="6" customFormat="1" ht="24">
      <c r="A67" s="19">
        <v>3</v>
      </c>
      <c r="B67" s="6" t="s">
        <v>216</v>
      </c>
      <c r="C67" s="19"/>
      <c r="D67" s="19"/>
      <c r="E67" s="19"/>
      <c r="F67" s="19"/>
      <c r="G67" s="19"/>
      <c r="H67" s="19"/>
      <c r="I67" s="34" t="s">
        <v>214</v>
      </c>
    </row>
    <row r="68" spans="1:9" s="6" customFormat="1" ht="24">
      <c r="A68" s="19">
        <v>4</v>
      </c>
      <c r="B68" s="6" t="s">
        <v>217</v>
      </c>
      <c r="C68" s="19"/>
      <c r="D68" s="19"/>
      <c r="E68" s="19"/>
      <c r="F68" s="19"/>
      <c r="G68" s="19"/>
      <c r="H68" s="19"/>
      <c r="I68" s="34" t="s">
        <v>214</v>
      </c>
    </row>
    <row r="69" spans="1:9" s="6" customFormat="1" ht="24">
      <c r="A69" s="19"/>
      <c r="C69" s="19"/>
      <c r="D69" s="19"/>
      <c r="E69" s="19"/>
      <c r="F69" s="19"/>
      <c r="G69" s="19"/>
      <c r="H69" s="19"/>
      <c r="I69" s="34"/>
    </row>
    <row r="70" spans="1:9" s="6" customFormat="1" ht="24">
      <c r="A70" s="19"/>
      <c r="C70" s="19"/>
      <c r="D70" s="19"/>
      <c r="E70" s="19"/>
      <c r="F70" s="19"/>
      <c r="G70" s="19"/>
      <c r="H70" s="19"/>
      <c r="I70" s="34"/>
    </row>
    <row r="71" spans="1:9" s="6" customFormat="1" ht="24">
      <c r="A71" s="19">
        <v>5</v>
      </c>
      <c r="B71" s="6" t="s">
        <v>218</v>
      </c>
      <c r="C71" s="19"/>
      <c r="D71" s="19"/>
      <c r="E71" s="19"/>
      <c r="F71" s="19"/>
      <c r="G71" s="19"/>
      <c r="H71" s="19"/>
      <c r="I71" s="34" t="s">
        <v>214</v>
      </c>
    </row>
    <row r="72" spans="1:9" s="6" customFormat="1" ht="24">
      <c r="A72" s="19">
        <v>6</v>
      </c>
      <c r="B72" s="6" t="s">
        <v>220</v>
      </c>
      <c r="C72" s="19"/>
      <c r="D72" s="19"/>
      <c r="E72" s="19"/>
      <c r="F72" s="19"/>
      <c r="G72" s="19"/>
      <c r="H72" s="19"/>
      <c r="I72" s="34" t="s">
        <v>214</v>
      </c>
    </row>
    <row r="73" spans="1:9" s="6" customFormat="1" ht="24">
      <c r="A73" s="19">
        <v>7</v>
      </c>
      <c r="B73" s="6" t="s">
        <v>219</v>
      </c>
      <c r="C73" s="19"/>
      <c r="D73" s="19"/>
      <c r="E73" s="19"/>
      <c r="F73" s="19"/>
      <c r="G73" s="19"/>
      <c r="H73" s="19"/>
      <c r="I73" s="34" t="s">
        <v>231</v>
      </c>
    </row>
    <row r="74" spans="2:9" s="6" customFormat="1" ht="24">
      <c r="B74" s="6" t="s">
        <v>224</v>
      </c>
      <c r="C74" s="19"/>
      <c r="D74" s="19"/>
      <c r="E74" s="19"/>
      <c r="F74" s="19"/>
      <c r="G74" s="19"/>
      <c r="H74" s="19"/>
      <c r="I74" s="34"/>
    </row>
    <row r="75" spans="2:9" s="6" customFormat="1" ht="24">
      <c r="B75" s="6" t="s">
        <v>225</v>
      </c>
      <c r="C75" s="19"/>
      <c r="D75" s="19"/>
      <c r="E75" s="19"/>
      <c r="F75" s="19"/>
      <c r="G75" s="19"/>
      <c r="H75" s="19"/>
      <c r="I75" s="34"/>
    </row>
    <row r="76" spans="1:9" s="6" customFormat="1" ht="24">
      <c r="A76" s="19">
        <v>8</v>
      </c>
      <c r="B76" s="6" t="s">
        <v>221</v>
      </c>
      <c r="C76" s="19"/>
      <c r="D76" s="20"/>
      <c r="E76" s="19"/>
      <c r="F76" s="19"/>
      <c r="G76" s="19"/>
      <c r="H76" s="19"/>
      <c r="I76" s="19" t="s">
        <v>232</v>
      </c>
    </row>
    <row r="77" spans="1:9" s="6" customFormat="1" ht="24">
      <c r="A77" s="19"/>
      <c r="B77" s="6" t="s">
        <v>227</v>
      </c>
      <c r="C77" s="19"/>
      <c r="D77" s="20"/>
      <c r="E77" s="19"/>
      <c r="F77" s="19"/>
      <c r="G77" s="19"/>
      <c r="H77" s="19"/>
      <c r="I77" s="19"/>
    </row>
    <row r="78" spans="1:9" s="6" customFormat="1" ht="24">
      <c r="A78" s="19">
        <v>9</v>
      </c>
      <c r="B78" s="6" t="s">
        <v>228</v>
      </c>
      <c r="C78" s="19"/>
      <c r="D78" s="20"/>
      <c r="E78" s="19"/>
      <c r="F78" s="19"/>
      <c r="G78" s="19"/>
      <c r="H78" s="19"/>
      <c r="I78" s="34" t="s">
        <v>233</v>
      </c>
    </row>
    <row r="79" spans="1:9" s="6" customFormat="1" ht="24">
      <c r="A79" s="19"/>
      <c r="B79" s="6" t="s">
        <v>229</v>
      </c>
      <c r="C79" s="19"/>
      <c r="D79" s="20"/>
      <c r="E79" s="19"/>
      <c r="F79" s="19"/>
      <c r="G79" s="19"/>
      <c r="H79" s="19"/>
      <c r="I79" s="34" t="s">
        <v>234</v>
      </c>
    </row>
    <row r="80" spans="1:9" s="6" customFormat="1" ht="24">
      <c r="A80" s="19"/>
      <c r="B80" s="6" t="s">
        <v>230</v>
      </c>
      <c r="C80" s="19"/>
      <c r="D80" s="20"/>
      <c r="E80" s="19"/>
      <c r="F80" s="19"/>
      <c r="G80" s="19"/>
      <c r="H80" s="19"/>
      <c r="I80" s="19"/>
    </row>
    <row r="81" spans="1:9" s="6" customFormat="1" ht="26.25" customHeight="1">
      <c r="A81" s="19">
        <v>10</v>
      </c>
      <c r="B81" s="19" t="s">
        <v>222</v>
      </c>
      <c r="D81" s="19"/>
      <c r="E81" s="19"/>
      <c r="F81" s="19"/>
      <c r="G81" s="19"/>
      <c r="H81" s="19"/>
      <c r="I81" s="34" t="s">
        <v>214</v>
      </c>
    </row>
    <row r="82" spans="1:9" s="6" customFormat="1" ht="26.25" customHeight="1">
      <c r="A82" s="19"/>
      <c r="B82" s="19" t="s">
        <v>223</v>
      </c>
      <c r="D82" s="19"/>
      <c r="E82" s="19"/>
      <c r="F82" s="19"/>
      <c r="G82" s="19"/>
      <c r="H82" s="19"/>
      <c r="I82" s="19"/>
    </row>
    <row r="83" spans="1:9" s="6" customFormat="1" ht="24">
      <c r="A83" s="19"/>
      <c r="B83" s="19" t="s">
        <v>226</v>
      </c>
      <c r="D83" s="19"/>
      <c r="E83" s="19"/>
      <c r="F83" s="19"/>
      <c r="G83" s="19"/>
      <c r="H83" s="19"/>
      <c r="I83" s="19"/>
    </row>
    <row r="84" spans="1:9" s="6" customFormat="1" ht="24">
      <c r="A84" s="19"/>
      <c r="B84" s="19"/>
      <c r="D84" s="19"/>
      <c r="E84" s="19"/>
      <c r="F84" s="19"/>
      <c r="G84" s="19"/>
      <c r="H84" s="19"/>
      <c r="I84" s="19"/>
    </row>
    <row r="85" spans="1:9" s="6" customFormat="1" ht="24">
      <c r="A85" s="17" t="s">
        <v>29</v>
      </c>
      <c r="B85" s="20" t="s">
        <v>30</v>
      </c>
      <c r="C85" s="19"/>
      <c r="D85" s="19"/>
      <c r="E85" s="19"/>
      <c r="F85" s="19"/>
      <c r="G85" s="19"/>
      <c r="H85" s="19"/>
      <c r="I85" s="19"/>
    </row>
    <row r="86" spans="1:9" s="6" customFormat="1" ht="24">
      <c r="A86" s="19">
        <v>1</v>
      </c>
      <c r="B86" s="19" t="s">
        <v>31</v>
      </c>
      <c r="C86" s="19"/>
      <c r="D86" s="19"/>
      <c r="E86" s="19"/>
      <c r="F86" s="19"/>
      <c r="G86" s="19"/>
      <c r="H86" s="19"/>
      <c r="I86" s="19"/>
    </row>
    <row r="87" spans="1:9" s="6" customFormat="1" ht="24">
      <c r="A87" s="19">
        <v>2</v>
      </c>
      <c r="B87" s="19" t="s">
        <v>32</v>
      </c>
      <c r="C87" s="19"/>
      <c r="D87" s="19"/>
      <c r="E87" s="19"/>
      <c r="F87" s="19"/>
      <c r="G87" s="19"/>
      <c r="H87" s="19"/>
      <c r="I87" s="19"/>
    </row>
    <row r="88" spans="1:9" s="6" customFormat="1" ht="24">
      <c r="A88" s="19">
        <v>3</v>
      </c>
      <c r="B88" s="19" t="s">
        <v>235</v>
      </c>
      <c r="C88" s="19"/>
      <c r="D88" s="19"/>
      <c r="E88" s="19"/>
      <c r="F88" s="19"/>
      <c r="G88" s="19"/>
      <c r="H88" s="19"/>
      <c r="I88" s="19"/>
    </row>
    <row r="89" spans="1:9" s="6" customFormat="1" ht="24">
      <c r="A89" s="19">
        <v>4</v>
      </c>
      <c r="B89" s="19" t="s">
        <v>33</v>
      </c>
      <c r="C89" s="19"/>
      <c r="D89" s="19"/>
      <c r="E89" s="19"/>
      <c r="F89" s="19"/>
      <c r="G89" s="19"/>
      <c r="H89" s="19"/>
      <c r="I89" s="19"/>
    </row>
    <row r="90" spans="1:9" s="6" customFormat="1" ht="24">
      <c r="A90" s="19"/>
      <c r="B90" s="19" t="s">
        <v>236</v>
      </c>
      <c r="C90" s="19"/>
      <c r="D90" s="19"/>
      <c r="E90" s="19"/>
      <c r="F90" s="19"/>
      <c r="G90" s="19"/>
      <c r="H90" s="19"/>
      <c r="I90" s="19"/>
    </row>
    <row r="91" spans="1:9" s="6" customFormat="1" ht="24">
      <c r="A91" s="19"/>
      <c r="B91" s="19"/>
      <c r="C91" s="19"/>
      <c r="D91" s="19"/>
      <c r="E91" s="19"/>
      <c r="F91" s="19"/>
      <c r="G91" s="19"/>
      <c r="H91" s="19"/>
      <c r="I91" s="19"/>
    </row>
    <row r="92" spans="1:9" s="6" customFormat="1" ht="24">
      <c r="A92" s="19"/>
      <c r="B92" s="19"/>
      <c r="C92" s="19"/>
      <c r="D92" s="19"/>
      <c r="E92" s="19"/>
      <c r="F92" s="19"/>
      <c r="G92" s="19"/>
      <c r="H92" s="19"/>
      <c r="I92" s="19"/>
    </row>
    <row r="93" spans="1:9" s="6" customFormat="1" ht="24">
      <c r="A93" s="19"/>
      <c r="B93" s="19"/>
      <c r="C93" s="19"/>
      <c r="D93" s="19"/>
      <c r="E93" s="19"/>
      <c r="F93" s="19"/>
      <c r="G93" s="19"/>
      <c r="H93" s="19"/>
      <c r="I93" s="19"/>
    </row>
    <row r="94" spans="1:9" s="6" customFormat="1" ht="24">
      <c r="A94" s="19"/>
      <c r="B94" s="19"/>
      <c r="C94" s="19"/>
      <c r="D94" s="19"/>
      <c r="E94" s="19"/>
      <c r="F94" s="19"/>
      <c r="G94" s="19"/>
      <c r="H94" s="19"/>
      <c r="I94" s="19"/>
    </row>
    <row r="95" spans="1:9" s="6" customFormat="1" ht="24">
      <c r="A95" s="19"/>
      <c r="B95" s="19"/>
      <c r="C95" s="19"/>
      <c r="D95" s="19"/>
      <c r="E95" s="19"/>
      <c r="F95" s="19"/>
      <c r="G95" s="19"/>
      <c r="H95" s="19"/>
      <c r="I95" s="19"/>
    </row>
    <row r="96" spans="1:9" ht="24">
      <c r="A96" s="20"/>
      <c r="B96" s="20"/>
      <c r="C96" s="20"/>
      <c r="D96" s="20"/>
      <c r="E96" s="20"/>
      <c r="F96" s="20"/>
      <c r="G96" s="20"/>
      <c r="H96" s="20"/>
      <c r="I96" s="20"/>
    </row>
    <row r="97" spans="1:9" ht="24">
      <c r="A97" s="20"/>
      <c r="B97" s="20"/>
      <c r="C97" s="20"/>
      <c r="D97" s="20"/>
      <c r="E97" s="20"/>
      <c r="F97" s="20"/>
      <c r="G97" s="20"/>
      <c r="H97" s="20"/>
      <c r="I97" s="20"/>
    </row>
    <row r="98" spans="1:9" ht="24">
      <c r="A98" s="20"/>
      <c r="B98" s="20"/>
      <c r="C98" s="20"/>
      <c r="D98" s="20"/>
      <c r="E98" s="20"/>
      <c r="F98" s="20"/>
      <c r="G98" s="20"/>
      <c r="H98" s="20"/>
      <c r="I98" s="20"/>
    </row>
  </sheetData>
  <sheetProtection/>
  <mergeCells count="5">
    <mergeCell ref="A1:I1"/>
    <mergeCell ref="A2:I2"/>
    <mergeCell ref="A3:I3"/>
    <mergeCell ref="B59:H59"/>
    <mergeCell ref="I59:J59"/>
  </mergeCells>
  <printOptions/>
  <pageMargins left="0.984251968503937" right="0.1968503937007874" top="0.5905511811023623" bottom="0.5905511811023623" header="0.1968503937007874" footer="0.1968503937007874"/>
  <pageSetup horizontalDpi="300" verticalDpi="300" orientation="portrait" paperSize="9" r:id="rId2"/>
  <headerFooter alignWithMargins="0">
    <oddHeader>&amp;R&amp;P</oddHeader>
    <oddFooter>&amp;R&amp;6Jin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6:I23"/>
  <sheetViews>
    <sheetView showGridLines="0" zoomScalePageLayoutView="0" workbookViewId="0" topLeftCell="A31">
      <selection activeCell="P14" sqref="P14"/>
    </sheetView>
  </sheetViews>
  <sheetFormatPr defaultColWidth="9.00390625" defaultRowHeight="24"/>
  <cols>
    <col min="1" max="9" width="9.00390625" style="2" customWidth="1"/>
    <col min="10" max="10" width="2.00390625" style="2" customWidth="1"/>
    <col min="11" max="16384" width="9.00390625" style="2" customWidth="1"/>
  </cols>
  <sheetData>
    <row r="6" spans="1:9" ht="71.25">
      <c r="A6" s="891" t="s">
        <v>0</v>
      </c>
      <c r="B6" s="891"/>
      <c r="C6" s="891"/>
      <c r="D6" s="891"/>
      <c r="E6" s="891"/>
      <c r="F6" s="891"/>
      <c r="G6" s="891"/>
      <c r="H6" s="891"/>
      <c r="I6" s="891"/>
    </row>
    <row r="7" spans="1:9" ht="71.25">
      <c r="A7" s="891" t="s">
        <v>1</v>
      </c>
      <c r="B7" s="891"/>
      <c r="C7" s="891"/>
      <c r="D7" s="891"/>
      <c r="E7" s="891"/>
      <c r="F7" s="891"/>
      <c r="G7" s="891"/>
      <c r="H7" s="891"/>
      <c r="I7" s="891"/>
    </row>
    <row r="8" spans="1:9" ht="53.25">
      <c r="A8" s="884" t="s">
        <v>2</v>
      </c>
      <c r="B8" s="884"/>
      <c r="C8" s="884"/>
      <c r="D8" s="884"/>
      <c r="E8" s="884"/>
      <c r="F8" s="884"/>
      <c r="G8" s="884"/>
      <c r="H8" s="884"/>
      <c r="I8" s="884"/>
    </row>
    <row r="9" spans="1:9" ht="53.25">
      <c r="A9" s="884" t="s">
        <v>67</v>
      </c>
      <c r="B9" s="884"/>
      <c r="C9" s="884"/>
      <c r="D9" s="884"/>
      <c r="E9" s="884"/>
      <c r="F9" s="884"/>
      <c r="G9" s="884"/>
      <c r="H9" s="884"/>
      <c r="I9" s="884"/>
    </row>
    <row r="10" spans="1:9" ht="53.25">
      <c r="A10" s="884" t="s">
        <v>68</v>
      </c>
      <c r="B10" s="884"/>
      <c r="C10" s="884"/>
      <c r="D10" s="884"/>
      <c r="E10" s="884"/>
      <c r="F10" s="884"/>
      <c r="G10" s="884"/>
      <c r="H10" s="884"/>
      <c r="I10" s="884"/>
    </row>
    <row r="21" spans="1:9" ht="48">
      <c r="A21" s="882" t="s">
        <v>3</v>
      </c>
      <c r="B21" s="882"/>
      <c r="C21" s="882"/>
      <c r="D21" s="882"/>
      <c r="E21" s="882"/>
      <c r="F21" s="882"/>
      <c r="G21" s="882"/>
      <c r="H21" s="882"/>
      <c r="I21" s="882"/>
    </row>
    <row r="22" spans="1:9" ht="48">
      <c r="A22" s="882" t="s">
        <v>4</v>
      </c>
      <c r="B22" s="882"/>
      <c r="C22" s="882"/>
      <c r="D22" s="882"/>
      <c r="E22" s="882"/>
      <c r="F22" s="882"/>
      <c r="G22" s="882"/>
      <c r="H22" s="882"/>
      <c r="I22" s="882"/>
    </row>
    <row r="23" spans="1:9" ht="48">
      <c r="A23" s="882" t="s">
        <v>69</v>
      </c>
      <c r="B23" s="882"/>
      <c r="C23" s="882"/>
      <c r="D23" s="882"/>
      <c r="E23" s="882"/>
      <c r="F23" s="882"/>
      <c r="G23" s="882"/>
      <c r="H23" s="882"/>
      <c r="I23" s="882"/>
    </row>
  </sheetData>
  <sheetProtection/>
  <mergeCells count="8">
    <mergeCell ref="A10:I10"/>
    <mergeCell ref="A21:I21"/>
    <mergeCell ref="A23:I23"/>
    <mergeCell ref="A22:I22"/>
    <mergeCell ref="A6:I6"/>
    <mergeCell ref="A7:I7"/>
    <mergeCell ref="A8:I8"/>
    <mergeCell ref="A9:I9"/>
  </mergeCells>
  <printOptions/>
  <pageMargins left="1.1811023622047245" right="0.3937007874015748" top="0.5905511811023623" bottom="0.5905511811023623" header="0.1968503937007874" footer="0.1968503937007874"/>
  <pageSetup firstPageNumber="4" useFirstPageNumber="1" horizontalDpi="300" verticalDpi="300" orientation="portrait" paperSize="9" r:id="rId2"/>
  <headerFooter alignWithMargins="0">
    <oddHeader>&amp;R&amp;P</oddHeader>
    <oddFooter>&amp;R&amp;6Jin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2:A34"/>
  <sheetViews>
    <sheetView showGridLines="0" zoomScalePageLayoutView="0" workbookViewId="0" topLeftCell="A1">
      <selection activeCell="A16" sqref="A16"/>
    </sheetView>
  </sheetViews>
  <sheetFormatPr defaultColWidth="9.00390625" defaultRowHeight="24"/>
  <cols>
    <col min="1" max="1" width="76.375" style="6" customWidth="1"/>
    <col min="2" max="2" width="7.75390625" style="6" customWidth="1"/>
    <col min="3" max="16384" width="9.00390625" style="6" customWidth="1"/>
  </cols>
  <sheetData>
    <row r="2" ht="39">
      <c r="A2" s="1" t="s">
        <v>5</v>
      </c>
    </row>
    <row r="3" s="9" customFormat="1" ht="13.5">
      <c r="A3" s="10"/>
    </row>
    <row r="4" ht="24">
      <c r="A4" s="5" t="s">
        <v>70</v>
      </c>
    </row>
    <row r="5" ht="24">
      <c r="A5" s="4" t="s">
        <v>71</v>
      </c>
    </row>
    <row r="6" ht="24">
      <c r="A6" s="4" t="s">
        <v>72</v>
      </c>
    </row>
    <row r="7" ht="24">
      <c r="A7" s="4" t="s">
        <v>72</v>
      </c>
    </row>
    <row r="8" ht="24">
      <c r="A8" s="4" t="s">
        <v>72</v>
      </c>
    </row>
    <row r="9" ht="24">
      <c r="A9" s="4" t="s">
        <v>72</v>
      </c>
    </row>
    <row r="10" ht="24">
      <c r="A10" s="4" t="s">
        <v>72</v>
      </c>
    </row>
    <row r="11" s="9" customFormat="1" ht="13.5">
      <c r="A11" s="8"/>
    </row>
    <row r="12" ht="24">
      <c r="A12" s="5" t="s">
        <v>73</v>
      </c>
    </row>
    <row r="13" ht="24">
      <c r="A13" s="4" t="s">
        <v>72</v>
      </c>
    </row>
    <row r="14" ht="24">
      <c r="A14" s="4" t="s">
        <v>72</v>
      </c>
    </row>
    <row r="15" ht="24">
      <c r="A15" s="4" t="s">
        <v>72</v>
      </c>
    </row>
    <row r="16" ht="24">
      <c r="A16" s="4" t="s">
        <v>72</v>
      </c>
    </row>
    <row r="17" s="9" customFormat="1" ht="13.5">
      <c r="A17" s="8"/>
    </row>
    <row r="18" ht="24">
      <c r="A18" s="5" t="s">
        <v>74</v>
      </c>
    </row>
    <row r="19" ht="24">
      <c r="A19" s="4" t="s">
        <v>75</v>
      </c>
    </row>
    <row r="20" ht="24">
      <c r="A20" s="4"/>
    </row>
    <row r="21" ht="24">
      <c r="A21" s="3" t="s">
        <v>7</v>
      </c>
    </row>
    <row r="22" ht="24">
      <c r="A22" s="3" t="s">
        <v>8</v>
      </c>
    </row>
    <row r="23" ht="24">
      <c r="A23" s="3" t="s">
        <v>76</v>
      </c>
    </row>
    <row r="24" ht="24">
      <c r="A24" s="4"/>
    </row>
    <row r="25" ht="24">
      <c r="A25" s="4"/>
    </row>
    <row r="26" ht="24">
      <c r="A26" s="4"/>
    </row>
    <row r="27" ht="24">
      <c r="A27" s="4"/>
    </row>
    <row r="28" ht="24">
      <c r="A28" s="4"/>
    </row>
    <row r="29" ht="24">
      <c r="A29" s="4"/>
    </row>
    <row r="30" ht="24">
      <c r="A30" s="4"/>
    </row>
    <row r="31" ht="24">
      <c r="A31" s="4"/>
    </row>
    <row r="32" ht="24">
      <c r="A32" s="4"/>
    </row>
    <row r="33" ht="24">
      <c r="A33" s="4"/>
    </row>
    <row r="34" ht="24">
      <c r="A34" s="4"/>
    </row>
  </sheetData>
  <sheetProtection/>
  <printOptions/>
  <pageMargins left="1.1811023622047245" right="0.5905511811023623" top="0.5905511811023623" bottom="0.5905511811023623" header="0.1968503937007874" footer="0.1968503937007874"/>
  <pageSetup firstPageNumber="5" useFirstPageNumber="1" horizontalDpi="300" verticalDpi="300" orientation="portrait" paperSize="9" r:id="rId2"/>
  <headerFooter alignWithMargins="0">
    <oddHeader>&amp;R&amp;P</oddHeader>
    <oddFooter>&amp;R&amp;6Jin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Z115"/>
  <sheetViews>
    <sheetView showGridLines="0" showZeros="0" zoomScale="80" zoomScaleNormal="80" zoomScalePageLayoutView="0" workbookViewId="0" topLeftCell="A88">
      <selection activeCell="A107" sqref="A107"/>
    </sheetView>
  </sheetViews>
  <sheetFormatPr defaultColWidth="9.00390625" defaultRowHeight="24"/>
  <cols>
    <col min="1" max="1" width="37.875" style="105" customWidth="1"/>
    <col min="2" max="2" width="12.875" style="105" customWidth="1"/>
    <col min="3" max="3" width="12.125" style="105" customWidth="1"/>
    <col min="4" max="4" width="12.375" style="105" customWidth="1"/>
    <col min="5" max="5" width="9.25390625" style="105" customWidth="1"/>
    <col min="6" max="6" width="10.00390625" style="105" customWidth="1"/>
    <col min="7" max="7" width="8.50390625" style="105" customWidth="1"/>
    <col min="8" max="8" width="12.125" style="105" customWidth="1"/>
    <col min="9" max="9" width="11.50390625" style="105" customWidth="1"/>
    <col min="10" max="10" width="9.50390625" style="105" customWidth="1"/>
    <col min="11" max="11" width="12.125" style="105" customWidth="1"/>
    <col min="12" max="12" width="11.00390625" style="105" customWidth="1"/>
    <col min="13" max="13" width="11.875" style="105" customWidth="1"/>
    <col min="14" max="14" width="16.25390625" style="105" customWidth="1"/>
    <col min="15" max="16" width="9.00390625" style="105" customWidth="1"/>
    <col min="17" max="17" width="12.75390625" style="105" bestFit="1" customWidth="1"/>
    <col min="18" max="16384" width="9.00390625" style="105" customWidth="1"/>
  </cols>
  <sheetData>
    <row r="1" spans="1:14" s="236" customFormat="1" ht="24.75" customHeight="1">
      <c r="A1" s="893" t="s">
        <v>120</v>
      </c>
      <c r="B1" s="893"/>
      <c r="C1" s="893"/>
      <c r="D1" s="893"/>
      <c r="E1" s="893"/>
      <c r="F1" s="893"/>
      <c r="G1" s="893"/>
      <c r="H1" s="893"/>
      <c r="I1" s="893"/>
      <c r="J1" s="893"/>
      <c r="K1" s="893"/>
      <c r="L1" s="893"/>
      <c r="M1" s="893"/>
      <c r="N1" s="893"/>
    </row>
    <row r="2" spans="1:14" s="236" customFormat="1" ht="23.25">
      <c r="A2" s="894" t="s">
        <v>25</v>
      </c>
      <c r="B2" s="894"/>
      <c r="C2" s="894"/>
      <c r="D2" s="894"/>
      <c r="E2" s="894"/>
      <c r="F2" s="894"/>
      <c r="G2" s="894"/>
      <c r="H2" s="894"/>
      <c r="I2" s="894"/>
      <c r="J2" s="894"/>
      <c r="K2" s="894"/>
      <c r="L2" s="894"/>
      <c r="M2" s="894"/>
      <c r="N2" s="894"/>
    </row>
    <row r="3" spans="1:14" s="237" customFormat="1" ht="23.25">
      <c r="A3" s="894" t="s">
        <v>240</v>
      </c>
      <c r="B3" s="894"/>
      <c r="C3" s="894"/>
      <c r="D3" s="894"/>
      <c r="E3" s="894"/>
      <c r="F3" s="894"/>
      <c r="G3" s="894"/>
      <c r="H3" s="894"/>
      <c r="I3" s="894"/>
      <c r="J3" s="894"/>
      <c r="K3" s="894"/>
      <c r="L3" s="894"/>
      <c r="M3" s="894"/>
      <c r="N3" s="894"/>
    </row>
    <row r="4" spans="1:14" s="236" customFormat="1" ht="23.25">
      <c r="A4" s="894" t="s">
        <v>639</v>
      </c>
      <c r="B4" s="894"/>
      <c r="C4" s="894"/>
      <c r="D4" s="894"/>
      <c r="E4" s="894"/>
      <c r="F4" s="894"/>
      <c r="G4" s="894"/>
      <c r="H4" s="894"/>
      <c r="I4" s="894"/>
      <c r="J4" s="894"/>
      <c r="K4" s="894"/>
      <c r="L4" s="894"/>
      <c r="M4" s="894"/>
      <c r="N4" s="894"/>
    </row>
    <row r="5" spans="1:14" s="233" customFormat="1" ht="21.75" customHeight="1">
      <c r="A5" s="235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4" t="s">
        <v>127</v>
      </c>
      <c r="N5" s="234"/>
    </row>
    <row r="6" spans="1:14" s="77" customFormat="1" ht="27" customHeight="1">
      <c r="A6" s="904" t="s">
        <v>121</v>
      </c>
      <c r="B6" s="895" t="s">
        <v>640</v>
      </c>
      <c r="C6" s="896"/>
      <c r="D6" s="896"/>
      <c r="E6" s="896"/>
      <c r="F6" s="896"/>
      <c r="G6" s="896"/>
      <c r="H6" s="896"/>
      <c r="I6" s="896"/>
      <c r="J6" s="896"/>
      <c r="K6" s="896"/>
      <c r="L6" s="896"/>
      <c r="M6" s="897"/>
      <c r="N6" s="898" t="s">
        <v>523</v>
      </c>
    </row>
    <row r="7" spans="1:14" s="77" customFormat="1" ht="25.5" customHeight="1">
      <c r="A7" s="905"/>
      <c r="B7" s="901" t="s">
        <v>122</v>
      </c>
      <c r="C7" s="902"/>
      <c r="D7" s="902"/>
      <c r="E7" s="902"/>
      <c r="F7" s="902"/>
      <c r="G7" s="902"/>
      <c r="H7" s="903"/>
      <c r="I7" s="901" t="s">
        <v>80</v>
      </c>
      <c r="J7" s="902"/>
      <c r="K7" s="902"/>
      <c r="L7" s="902"/>
      <c r="M7" s="903"/>
      <c r="N7" s="899"/>
    </row>
    <row r="8" spans="1:14" ht="165.75" customHeight="1">
      <c r="A8" s="906"/>
      <c r="B8" s="107" t="s">
        <v>123</v>
      </c>
      <c r="C8" s="107" t="s">
        <v>124</v>
      </c>
      <c r="D8" s="107" t="s">
        <v>115</v>
      </c>
      <c r="E8" s="478" t="s">
        <v>450</v>
      </c>
      <c r="F8" s="107" t="s">
        <v>524</v>
      </c>
      <c r="G8" s="107" t="s">
        <v>126</v>
      </c>
      <c r="H8" s="107" t="s">
        <v>112</v>
      </c>
      <c r="I8" s="107" t="s">
        <v>244</v>
      </c>
      <c r="J8" s="478" t="s">
        <v>245</v>
      </c>
      <c r="K8" s="479" t="s">
        <v>525</v>
      </c>
      <c r="L8" s="479" t="s">
        <v>526</v>
      </c>
      <c r="M8" s="107" t="s">
        <v>114</v>
      </c>
      <c r="N8" s="900"/>
    </row>
    <row r="9" spans="1:17" s="144" customFormat="1" ht="21.75">
      <c r="A9" s="142" t="s">
        <v>301</v>
      </c>
      <c r="B9" s="143">
        <f aca="true" t="shared" si="0" ref="B9:M9">SUM(B10+B23+B67+B77+B84+B91+B103+B109)</f>
        <v>47144028.79000001</v>
      </c>
      <c r="C9" s="143">
        <f t="shared" si="0"/>
        <v>21797445.32</v>
      </c>
      <c r="D9" s="143">
        <f t="shared" si="0"/>
        <v>4525721.71</v>
      </c>
      <c r="E9" s="143">
        <f t="shared" si="0"/>
        <v>0</v>
      </c>
      <c r="F9" s="143">
        <f t="shared" si="0"/>
        <v>438000</v>
      </c>
      <c r="G9" s="143">
        <f t="shared" si="0"/>
        <v>0</v>
      </c>
      <c r="H9" s="143">
        <f t="shared" si="0"/>
        <v>73905195.82000001</v>
      </c>
      <c r="I9" s="143">
        <f t="shared" si="0"/>
        <v>0</v>
      </c>
      <c r="J9" s="143">
        <f t="shared" si="0"/>
        <v>0</v>
      </c>
      <c r="K9" s="143">
        <f t="shared" si="0"/>
        <v>16448115</v>
      </c>
      <c r="L9" s="143">
        <f t="shared" si="0"/>
        <v>0</v>
      </c>
      <c r="M9" s="143">
        <f t="shared" si="0"/>
        <v>16448115</v>
      </c>
      <c r="N9" s="143">
        <f>+N10+N23+N67+N77+N84+N91+N103+N109</f>
        <v>90353310.82000001</v>
      </c>
      <c r="Q9" s="495"/>
    </row>
    <row r="10" spans="1:17" s="148" customFormat="1" ht="21.75">
      <c r="A10" s="145" t="s">
        <v>286</v>
      </c>
      <c r="B10" s="146">
        <f>SUM(B12)</f>
        <v>37426420.24</v>
      </c>
      <c r="C10" s="146">
        <f>SUM(C12)</f>
        <v>0</v>
      </c>
      <c r="D10" s="146">
        <f>SUM(D12:D22)</f>
        <v>0</v>
      </c>
      <c r="E10" s="146"/>
      <c r="F10" s="146">
        <f>SUM(F12:F22)</f>
        <v>0</v>
      </c>
      <c r="G10" s="146">
        <f>SUM(G12:G22)</f>
        <v>0</v>
      </c>
      <c r="H10" s="146">
        <f>SUM(G10+F10+E10+D10+C10+B10)</f>
        <v>37426420.24</v>
      </c>
      <c r="I10" s="146">
        <v>0</v>
      </c>
      <c r="J10" s="146">
        <f>SUM(J12:J22)</f>
        <v>0</v>
      </c>
      <c r="K10" s="146">
        <f>SUM(K12:K22)</f>
        <v>0</v>
      </c>
      <c r="L10" s="146"/>
      <c r="M10" s="147">
        <f>SUM(I10:K10)</f>
        <v>0</v>
      </c>
      <c r="N10" s="147">
        <f>SUM(N13:N21)</f>
        <v>37426420.24</v>
      </c>
      <c r="Q10" s="363"/>
    </row>
    <row r="11" spans="1:17" s="148" customFormat="1" ht="21.75">
      <c r="A11" s="149" t="s">
        <v>287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49"/>
      <c r="N11" s="149"/>
      <c r="Q11" s="363"/>
    </row>
    <row r="12" spans="1:14" s="144" customFormat="1" ht="24.75" customHeight="1">
      <c r="A12" s="151" t="s">
        <v>281</v>
      </c>
      <c r="B12" s="152">
        <f>SUM(B13:B22)</f>
        <v>37426420.24</v>
      </c>
      <c r="C12" s="152">
        <f aca="true" t="shared" si="1" ref="C12:N12">SUM(C13:C22)</f>
        <v>0</v>
      </c>
      <c r="D12" s="152">
        <f t="shared" si="1"/>
        <v>0</v>
      </c>
      <c r="E12" s="152">
        <f t="shared" si="1"/>
        <v>0</v>
      </c>
      <c r="F12" s="152">
        <f t="shared" si="1"/>
        <v>0</v>
      </c>
      <c r="G12" s="152">
        <f t="shared" si="1"/>
        <v>0</v>
      </c>
      <c r="H12" s="152">
        <f t="shared" si="1"/>
        <v>37426420.24</v>
      </c>
      <c r="I12" s="152">
        <f t="shared" si="1"/>
        <v>0</v>
      </c>
      <c r="J12" s="152">
        <f t="shared" si="1"/>
        <v>0</v>
      </c>
      <c r="K12" s="152">
        <f t="shared" si="1"/>
        <v>0</v>
      </c>
      <c r="L12" s="152">
        <f t="shared" si="1"/>
        <v>0</v>
      </c>
      <c r="M12" s="152">
        <f t="shared" si="1"/>
        <v>0</v>
      </c>
      <c r="N12" s="152">
        <f t="shared" si="1"/>
        <v>37426420.24</v>
      </c>
    </row>
    <row r="13" spans="1:14" s="148" customFormat="1" ht="24.75" customHeight="1">
      <c r="A13" s="153" t="s">
        <v>288</v>
      </c>
      <c r="B13" s="154">
        <v>33026720.12</v>
      </c>
      <c r="C13" s="154">
        <v>0</v>
      </c>
      <c r="D13" s="154">
        <v>0</v>
      </c>
      <c r="E13" s="154">
        <v>0</v>
      </c>
      <c r="F13" s="154">
        <v>0</v>
      </c>
      <c r="G13" s="154">
        <v>0</v>
      </c>
      <c r="H13" s="155">
        <f aca="true" t="shared" si="2" ref="H13:H22">SUM(B13:G13)</f>
        <v>33026720.12</v>
      </c>
      <c r="I13" s="154">
        <v>0</v>
      </c>
      <c r="J13" s="154">
        <v>0</v>
      </c>
      <c r="K13" s="154">
        <v>0</v>
      </c>
      <c r="L13" s="154"/>
      <c r="M13" s="156">
        <f>SUM(I13:K13)</f>
        <v>0</v>
      </c>
      <c r="N13" s="157">
        <f>SUM(M13+H13)</f>
        <v>33026720.12</v>
      </c>
    </row>
    <row r="14" spans="1:14" s="148" customFormat="1" ht="24.75" customHeight="1">
      <c r="A14" s="158" t="s">
        <v>289</v>
      </c>
      <c r="B14" s="159">
        <v>2608900</v>
      </c>
      <c r="C14" s="159">
        <v>0</v>
      </c>
      <c r="D14" s="159">
        <v>0</v>
      </c>
      <c r="E14" s="159">
        <v>0</v>
      </c>
      <c r="F14" s="159">
        <v>0</v>
      </c>
      <c r="G14" s="159">
        <v>0</v>
      </c>
      <c r="H14" s="160">
        <f t="shared" si="2"/>
        <v>2608900</v>
      </c>
      <c r="I14" s="159">
        <v>0</v>
      </c>
      <c r="J14" s="159">
        <v>0</v>
      </c>
      <c r="K14" s="159">
        <v>0</v>
      </c>
      <c r="L14" s="159"/>
      <c r="M14" s="161">
        <f>SUM(I14:K14)</f>
        <v>0</v>
      </c>
      <c r="N14" s="157">
        <f aca="true" t="shared" si="3" ref="N14:N22">SUM(M14+H14)</f>
        <v>2608900</v>
      </c>
    </row>
    <row r="15" spans="1:14" s="148" customFormat="1" ht="24.75" customHeight="1">
      <c r="A15" s="158" t="s">
        <v>292</v>
      </c>
      <c r="B15" s="159">
        <v>0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60">
        <f t="shared" si="2"/>
        <v>0</v>
      </c>
      <c r="I15" s="159">
        <v>0</v>
      </c>
      <c r="J15" s="159">
        <v>0</v>
      </c>
      <c r="K15" s="159">
        <v>0</v>
      </c>
      <c r="L15" s="159"/>
      <c r="M15" s="161">
        <f aca="true" t="shared" si="4" ref="M15:M22">SUM(I15:K15)</f>
        <v>0</v>
      </c>
      <c r="N15" s="157">
        <f t="shared" si="3"/>
        <v>0</v>
      </c>
    </row>
    <row r="16" spans="1:14" s="148" customFormat="1" ht="24.75" customHeight="1">
      <c r="A16" s="158" t="s">
        <v>290</v>
      </c>
      <c r="B16" s="159">
        <v>1590400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60">
        <f t="shared" si="2"/>
        <v>1590400</v>
      </c>
      <c r="I16" s="159">
        <v>0</v>
      </c>
      <c r="J16" s="159">
        <v>0</v>
      </c>
      <c r="K16" s="159">
        <v>0</v>
      </c>
      <c r="L16" s="159"/>
      <c r="M16" s="161">
        <f t="shared" si="4"/>
        <v>0</v>
      </c>
      <c r="N16" s="157">
        <f t="shared" si="3"/>
        <v>1590400</v>
      </c>
    </row>
    <row r="17" spans="1:14" s="148" customFormat="1" ht="24.75" customHeight="1">
      <c r="A17" s="158" t="s">
        <v>291</v>
      </c>
      <c r="B17" s="159">
        <v>200400.12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60">
        <f t="shared" si="2"/>
        <v>200400.12</v>
      </c>
      <c r="I17" s="159">
        <v>0</v>
      </c>
      <c r="J17" s="159">
        <v>0</v>
      </c>
      <c r="K17" s="159">
        <v>0</v>
      </c>
      <c r="L17" s="159"/>
      <c r="M17" s="161">
        <f t="shared" si="4"/>
        <v>0</v>
      </c>
      <c r="N17" s="157">
        <f t="shared" si="3"/>
        <v>200400.12</v>
      </c>
    </row>
    <row r="18" spans="1:14" s="148" customFormat="1" ht="24.75" customHeight="1">
      <c r="A18" s="158" t="s">
        <v>293</v>
      </c>
      <c r="B18" s="159"/>
      <c r="C18" s="159">
        <v>0</v>
      </c>
      <c r="D18" s="159">
        <v>0</v>
      </c>
      <c r="E18" s="159">
        <v>0</v>
      </c>
      <c r="F18" s="159">
        <v>0</v>
      </c>
      <c r="G18" s="159">
        <v>0</v>
      </c>
      <c r="H18" s="160">
        <f t="shared" si="2"/>
        <v>0</v>
      </c>
      <c r="I18" s="159">
        <v>0</v>
      </c>
      <c r="J18" s="159">
        <v>0</v>
      </c>
      <c r="K18" s="159">
        <v>0</v>
      </c>
      <c r="L18" s="159"/>
      <c r="M18" s="161">
        <f t="shared" si="4"/>
        <v>0</v>
      </c>
      <c r="N18" s="157">
        <f t="shared" si="3"/>
        <v>0</v>
      </c>
    </row>
    <row r="19" spans="1:14" s="144" customFormat="1" ht="24.75" customHeight="1">
      <c r="A19" s="162" t="s">
        <v>282</v>
      </c>
      <c r="B19" s="159">
        <v>0</v>
      </c>
      <c r="C19" s="159">
        <v>0</v>
      </c>
      <c r="D19" s="159">
        <v>0</v>
      </c>
      <c r="E19" s="159">
        <v>0</v>
      </c>
      <c r="F19" s="159">
        <v>0</v>
      </c>
      <c r="G19" s="159">
        <v>0</v>
      </c>
      <c r="H19" s="160">
        <f t="shared" si="2"/>
        <v>0</v>
      </c>
      <c r="I19" s="159">
        <v>0</v>
      </c>
      <c r="J19" s="159">
        <v>0</v>
      </c>
      <c r="K19" s="159">
        <v>0</v>
      </c>
      <c r="L19" s="159"/>
      <c r="M19" s="161">
        <f t="shared" si="4"/>
        <v>0</v>
      </c>
      <c r="N19" s="157">
        <f t="shared" si="3"/>
        <v>0</v>
      </c>
    </row>
    <row r="20" spans="1:14" s="144" customFormat="1" ht="24.75" customHeight="1">
      <c r="A20" s="162" t="s">
        <v>283</v>
      </c>
      <c r="B20" s="159">
        <v>0</v>
      </c>
      <c r="C20" s="159">
        <v>0</v>
      </c>
      <c r="D20" s="159">
        <v>0</v>
      </c>
      <c r="E20" s="159">
        <v>0</v>
      </c>
      <c r="F20" s="159">
        <v>0</v>
      </c>
      <c r="G20" s="159">
        <v>0</v>
      </c>
      <c r="H20" s="160">
        <f t="shared" si="2"/>
        <v>0</v>
      </c>
      <c r="I20" s="159">
        <v>0</v>
      </c>
      <c r="J20" s="159">
        <v>0</v>
      </c>
      <c r="K20" s="159">
        <v>0</v>
      </c>
      <c r="L20" s="159"/>
      <c r="M20" s="161">
        <f t="shared" si="4"/>
        <v>0</v>
      </c>
      <c r="N20" s="157">
        <f t="shared" si="3"/>
        <v>0</v>
      </c>
    </row>
    <row r="21" spans="1:14" s="144" customFormat="1" ht="24.75" customHeight="1">
      <c r="A21" s="162" t="s">
        <v>284</v>
      </c>
      <c r="B21" s="159">
        <v>0</v>
      </c>
      <c r="C21" s="159">
        <v>0</v>
      </c>
      <c r="D21" s="159">
        <v>0</v>
      </c>
      <c r="E21" s="159">
        <v>0</v>
      </c>
      <c r="F21" s="159">
        <v>0</v>
      </c>
      <c r="G21" s="159">
        <v>0</v>
      </c>
      <c r="H21" s="160">
        <f t="shared" si="2"/>
        <v>0</v>
      </c>
      <c r="I21" s="159">
        <v>0</v>
      </c>
      <c r="J21" s="159">
        <v>0</v>
      </c>
      <c r="K21" s="159">
        <v>0</v>
      </c>
      <c r="L21" s="159"/>
      <c r="M21" s="161">
        <f t="shared" si="4"/>
        <v>0</v>
      </c>
      <c r="N21" s="157">
        <f t="shared" si="3"/>
        <v>0</v>
      </c>
    </row>
    <row r="22" spans="1:14" s="144" customFormat="1" ht="24.75" customHeight="1">
      <c r="A22" s="163" t="s">
        <v>285</v>
      </c>
      <c r="B22" s="159">
        <v>0</v>
      </c>
      <c r="C22" s="159">
        <v>0</v>
      </c>
      <c r="D22" s="159">
        <v>0</v>
      </c>
      <c r="E22" s="159">
        <v>0</v>
      </c>
      <c r="F22" s="159">
        <v>0</v>
      </c>
      <c r="G22" s="159">
        <v>0</v>
      </c>
      <c r="H22" s="164">
        <f t="shared" si="2"/>
        <v>0</v>
      </c>
      <c r="I22" s="164">
        <f>SUM(C22:H22)</f>
        <v>0</v>
      </c>
      <c r="J22" s="164">
        <f>SUM(D22:I22)</f>
        <v>0</v>
      </c>
      <c r="K22" s="164">
        <f>SUM(F22:J22)</f>
        <v>0</v>
      </c>
      <c r="L22" s="165"/>
      <c r="M22" s="161">
        <f t="shared" si="4"/>
        <v>0</v>
      </c>
      <c r="N22" s="157">
        <f t="shared" si="3"/>
        <v>0</v>
      </c>
    </row>
    <row r="23" spans="1:14" s="148" customFormat="1" ht="29.25" customHeight="1">
      <c r="A23" s="194" t="s">
        <v>241</v>
      </c>
      <c r="B23" s="166">
        <f aca="true" t="shared" si="5" ref="B23:H23">SUM(B25:B66)</f>
        <v>9717608.55</v>
      </c>
      <c r="C23" s="166">
        <f t="shared" si="5"/>
        <v>21797445.32</v>
      </c>
      <c r="D23" s="166">
        <f t="shared" si="5"/>
        <v>4525721.71</v>
      </c>
      <c r="E23" s="166">
        <f t="shared" si="5"/>
        <v>0</v>
      </c>
      <c r="F23" s="166">
        <f t="shared" si="5"/>
        <v>0</v>
      </c>
      <c r="G23" s="166">
        <f t="shared" si="5"/>
        <v>0</v>
      </c>
      <c r="H23" s="166">
        <f t="shared" si="5"/>
        <v>36040775.580000006</v>
      </c>
      <c r="I23" s="166">
        <f>SUM(I24:I41)</f>
        <v>0</v>
      </c>
      <c r="J23" s="166">
        <f>SUM(J24:J41)</f>
        <v>0</v>
      </c>
      <c r="K23" s="166">
        <f>SUM(K24:K41)</f>
        <v>0</v>
      </c>
      <c r="L23" s="166"/>
      <c r="M23" s="167">
        <f aca="true" t="shared" si="6" ref="M23:M29">SUM(I23:K23)</f>
        <v>0</v>
      </c>
      <c r="N23" s="167">
        <f>SUM(N25:N66)</f>
        <v>36040775.580000006</v>
      </c>
    </row>
    <row r="24" spans="1:14" s="144" customFormat="1" ht="25.5" customHeight="1">
      <c r="A24" s="151" t="s">
        <v>294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1">
        <f t="shared" si="6"/>
        <v>0</v>
      </c>
      <c r="N24" s="168">
        <f>+H24+M24</f>
        <v>0</v>
      </c>
    </row>
    <row r="25" spans="1:14" s="148" customFormat="1" ht="29.25" customHeight="1">
      <c r="A25" s="153" t="s">
        <v>396</v>
      </c>
      <c r="B25" s="154">
        <v>0</v>
      </c>
      <c r="C25" s="154">
        <v>885170</v>
      </c>
      <c r="D25" s="154">
        <v>0</v>
      </c>
      <c r="E25" s="154">
        <v>0</v>
      </c>
      <c r="F25" s="154">
        <v>0</v>
      </c>
      <c r="G25" s="154">
        <v>0</v>
      </c>
      <c r="H25" s="155">
        <f>SUM(B25:G25)</f>
        <v>885170</v>
      </c>
      <c r="I25" s="154">
        <v>0</v>
      </c>
      <c r="J25" s="154">
        <v>0</v>
      </c>
      <c r="K25" s="154">
        <v>0</v>
      </c>
      <c r="L25" s="154"/>
      <c r="M25" s="169">
        <f t="shared" si="6"/>
        <v>0</v>
      </c>
      <c r="N25" s="157">
        <f>SUM(M25+H25)</f>
        <v>885170</v>
      </c>
    </row>
    <row r="26" spans="1:14" s="144" customFormat="1" ht="30" customHeight="1">
      <c r="A26" s="218" t="s">
        <v>295</v>
      </c>
      <c r="B26" s="219"/>
      <c r="C26" s="219" t="s">
        <v>242</v>
      </c>
      <c r="D26" s="219" t="s">
        <v>242</v>
      </c>
      <c r="E26" s="219" t="s">
        <v>242</v>
      </c>
      <c r="F26" s="219" t="s">
        <v>242</v>
      </c>
      <c r="G26" s="219"/>
      <c r="H26" s="219"/>
      <c r="I26" s="219"/>
      <c r="J26" s="219"/>
      <c r="K26" s="219"/>
      <c r="L26" s="219"/>
      <c r="M26" s="218">
        <f t="shared" si="6"/>
        <v>0</v>
      </c>
      <c r="N26" s="337">
        <f>+H26+M26</f>
        <v>0</v>
      </c>
    </row>
    <row r="27" spans="1:14" s="148" customFormat="1" ht="25.5" customHeight="1">
      <c r="A27" s="238" t="s">
        <v>395</v>
      </c>
      <c r="B27" s="154">
        <v>8225956.25</v>
      </c>
      <c r="C27" s="154">
        <v>8637368.82</v>
      </c>
      <c r="D27" s="154">
        <v>4063365.46</v>
      </c>
      <c r="E27" s="154">
        <v>0</v>
      </c>
      <c r="F27" s="154">
        <v>0</v>
      </c>
      <c r="G27" s="154">
        <v>0</v>
      </c>
      <c r="H27" s="155">
        <f>SUM(B27:G27)</f>
        <v>20926690.53</v>
      </c>
      <c r="I27" s="154">
        <v>0</v>
      </c>
      <c r="J27" s="154">
        <v>0</v>
      </c>
      <c r="K27" s="154">
        <v>0</v>
      </c>
      <c r="L27" s="154"/>
      <c r="M27" s="169">
        <f t="shared" si="6"/>
        <v>0</v>
      </c>
      <c r="N27" s="157">
        <f>SUM(M27+H27)</f>
        <v>20926690.53</v>
      </c>
    </row>
    <row r="28" spans="1:14" s="148" customFormat="1" ht="25.5" customHeight="1">
      <c r="A28" s="173" t="s">
        <v>394</v>
      </c>
      <c r="B28" s="174">
        <v>0</v>
      </c>
      <c r="C28" s="174">
        <f>1500400+500000</f>
        <v>2000400</v>
      </c>
      <c r="D28" s="174">
        <v>0</v>
      </c>
      <c r="E28" s="174">
        <v>0</v>
      </c>
      <c r="F28" s="174">
        <v>0</v>
      </c>
      <c r="G28" s="174">
        <v>0</v>
      </c>
      <c r="H28" s="164">
        <f>SUM(B28:G28)</f>
        <v>2000400</v>
      </c>
      <c r="I28" s="174">
        <v>0</v>
      </c>
      <c r="J28" s="174">
        <v>0</v>
      </c>
      <c r="K28" s="174">
        <v>0</v>
      </c>
      <c r="L28" s="174"/>
      <c r="M28" s="175">
        <f t="shared" si="6"/>
        <v>0</v>
      </c>
      <c r="N28" s="176">
        <f>SUM(M28+H28)</f>
        <v>2000400</v>
      </c>
    </row>
    <row r="29" spans="1:14" s="144" customFormat="1" ht="24.75" customHeight="1">
      <c r="A29" s="170" t="s">
        <v>296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0">
        <f t="shared" si="6"/>
        <v>0</v>
      </c>
      <c r="N29" s="172">
        <f>+H29+M29</f>
        <v>0</v>
      </c>
    </row>
    <row r="30" spans="1:14" s="148" customFormat="1" ht="24.75" customHeight="1">
      <c r="A30" s="170" t="s">
        <v>375</v>
      </c>
      <c r="B30" s="177"/>
      <c r="C30" s="177"/>
      <c r="D30" s="177"/>
      <c r="E30" s="177"/>
      <c r="F30" s="177"/>
      <c r="G30" s="177"/>
      <c r="H30" s="171"/>
      <c r="I30" s="177"/>
      <c r="J30" s="177"/>
      <c r="K30" s="177"/>
      <c r="L30" s="177"/>
      <c r="M30" s="170"/>
      <c r="N30" s="172"/>
    </row>
    <row r="31" spans="1:14" s="148" customFormat="1" ht="24.75" customHeight="1">
      <c r="A31" s="178" t="s">
        <v>605</v>
      </c>
      <c r="B31" s="177"/>
      <c r="C31" s="177"/>
      <c r="D31" s="177"/>
      <c r="E31" s="177"/>
      <c r="F31" s="177"/>
      <c r="G31" s="177"/>
      <c r="H31" s="171"/>
      <c r="I31" s="177"/>
      <c r="J31" s="177"/>
      <c r="K31" s="177"/>
      <c r="L31" s="177"/>
      <c r="M31" s="170"/>
      <c r="N31" s="172"/>
    </row>
    <row r="32" spans="1:14" s="148" customFormat="1" ht="24.75" customHeight="1">
      <c r="A32" s="178" t="s">
        <v>667</v>
      </c>
      <c r="B32" s="154">
        <v>0</v>
      </c>
      <c r="C32" s="154">
        <v>940000</v>
      </c>
      <c r="D32" s="154">
        <v>0</v>
      </c>
      <c r="E32" s="154">
        <v>0</v>
      </c>
      <c r="F32" s="154">
        <v>0</v>
      </c>
      <c r="G32" s="154">
        <v>0</v>
      </c>
      <c r="H32" s="155">
        <f>SUM(B32:G32)</f>
        <v>940000</v>
      </c>
      <c r="I32" s="154">
        <v>0</v>
      </c>
      <c r="J32" s="154">
        <v>0</v>
      </c>
      <c r="K32" s="154">
        <v>0</v>
      </c>
      <c r="L32" s="154">
        <v>0</v>
      </c>
      <c r="M32" s="169">
        <f>SUM(I32:K32)</f>
        <v>0</v>
      </c>
      <c r="N32" s="157">
        <f>SUM(M32+H32)</f>
        <v>940000</v>
      </c>
    </row>
    <row r="33" spans="1:14" s="148" customFormat="1" ht="24.75" customHeight="1">
      <c r="A33" s="496" t="s">
        <v>606</v>
      </c>
      <c r="B33" s="177"/>
      <c r="C33" s="177"/>
      <c r="D33" s="177"/>
      <c r="E33" s="177"/>
      <c r="F33" s="177"/>
      <c r="G33" s="177"/>
      <c r="H33" s="171"/>
      <c r="I33" s="177"/>
      <c r="J33" s="177"/>
      <c r="K33" s="177"/>
      <c r="L33" s="177"/>
      <c r="M33" s="179"/>
      <c r="N33" s="180"/>
    </row>
    <row r="34" spans="1:14" s="148" customFormat="1" ht="24.75" customHeight="1">
      <c r="A34" s="178" t="s">
        <v>668</v>
      </c>
      <c r="B34" s="177"/>
      <c r="C34" s="177"/>
      <c r="D34" s="177"/>
      <c r="E34" s="177"/>
      <c r="F34" s="177"/>
      <c r="G34" s="177"/>
      <c r="H34" s="171"/>
      <c r="I34" s="177"/>
      <c r="J34" s="177"/>
      <c r="K34" s="177"/>
      <c r="L34" s="177"/>
      <c r="M34" s="179"/>
      <c r="N34" s="180"/>
    </row>
    <row r="35" spans="1:14" s="148" customFormat="1" ht="24.75" customHeight="1">
      <c r="A35" s="153" t="s">
        <v>669</v>
      </c>
      <c r="B35" s="154"/>
      <c r="C35" s="154">
        <v>1500000</v>
      </c>
      <c r="D35" s="154"/>
      <c r="E35" s="154"/>
      <c r="F35" s="154"/>
      <c r="G35" s="154"/>
      <c r="H35" s="155">
        <f>SUM(C35:G35)</f>
        <v>1500000</v>
      </c>
      <c r="I35" s="154"/>
      <c r="J35" s="154"/>
      <c r="K35" s="154"/>
      <c r="L35" s="154"/>
      <c r="M35" s="169"/>
      <c r="N35" s="157">
        <f>SUM(H35)</f>
        <v>1500000</v>
      </c>
    </row>
    <row r="36" spans="1:14" s="148" customFormat="1" ht="24.75" customHeight="1">
      <c r="A36" s="170" t="s">
        <v>376</v>
      </c>
      <c r="B36" s="177"/>
      <c r="C36" s="177"/>
      <c r="D36" s="177"/>
      <c r="E36" s="177"/>
      <c r="F36" s="177"/>
      <c r="G36" s="177"/>
      <c r="H36" s="171"/>
      <c r="I36" s="177"/>
      <c r="J36" s="177"/>
      <c r="K36" s="177"/>
      <c r="L36" s="177"/>
      <c r="M36" s="170"/>
      <c r="N36" s="172"/>
    </row>
    <row r="37" spans="1:14" s="148" customFormat="1" ht="44.25" customHeight="1">
      <c r="A37" s="510" t="s">
        <v>670</v>
      </c>
      <c r="B37" s="154"/>
      <c r="C37" s="154">
        <v>7480800</v>
      </c>
      <c r="D37" s="154"/>
      <c r="E37" s="154"/>
      <c r="F37" s="154"/>
      <c r="G37" s="154"/>
      <c r="H37" s="155">
        <f>SUM(C37:G37)</f>
        <v>7480800</v>
      </c>
      <c r="I37" s="154"/>
      <c r="J37" s="154"/>
      <c r="K37" s="154"/>
      <c r="L37" s="154"/>
      <c r="M37" s="272"/>
      <c r="N37" s="157">
        <f>SUM(H37)</f>
        <v>7480800</v>
      </c>
    </row>
    <row r="38" spans="1:14" s="144" customFormat="1" ht="24.75" customHeight="1">
      <c r="A38" s="181" t="s">
        <v>297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81">
        <f>SUM(I38:K38)</f>
        <v>0</v>
      </c>
      <c r="N38" s="338">
        <f>+H38+M38</f>
        <v>0</v>
      </c>
    </row>
    <row r="39" spans="1:14" s="148" customFormat="1" ht="24.75" customHeight="1">
      <c r="A39" s="241" t="s">
        <v>392</v>
      </c>
      <c r="B39" s="177"/>
      <c r="C39" s="177"/>
      <c r="D39" s="177"/>
      <c r="E39" s="177"/>
      <c r="F39" s="177"/>
      <c r="G39" s="177"/>
      <c r="H39" s="171"/>
      <c r="I39" s="177"/>
      <c r="J39" s="177"/>
      <c r="K39" s="177"/>
      <c r="L39" s="177"/>
      <c r="M39" s="178"/>
      <c r="N39" s="172"/>
    </row>
    <row r="40" spans="1:14" s="148" customFormat="1" ht="24.75" customHeight="1">
      <c r="A40" s="182" t="s">
        <v>393</v>
      </c>
      <c r="B40" s="183"/>
      <c r="C40" s="183">
        <v>30000</v>
      </c>
      <c r="D40" s="183">
        <v>0</v>
      </c>
      <c r="E40" s="183">
        <v>0</v>
      </c>
      <c r="F40" s="183">
        <v>0</v>
      </c>
      <c r="G40" s="183">
        <v>0</v>
      </c>
      <c r="H40" s="184">
        <f>SUM(B40:G40)</f>
        <v>30000</v>
      </c>
      <c r="I40" s="183">
        <v>0</v>
      </c>
      <c r="J40" s="183">
        <v>0</v>
      </c>
      <c r="K40" s="183">
        <v>0</v>
      </c>
      <c r="L40" s="183">
        <v>0</v>
      </c>
      <c r="M40" s="185">
        <f>SUM(I40:K40)</f>
        <v>0</v>
      </c>
      <c r="N40" s="186">
        <f>SUM(M40+H40)</f>
        <v>30000</v>
      </c>
    </row>
    <row r="41" spans="1:14" s="144" customFormat="1" ht="24.75" customHeight="1">
      <c r="A41" s="189" t="s">
        <v>298</v>
      </c>
      <c r="B41" s="171"/>
      <c r="C41" s="171"/>
      <c r="D41" s="171"/>
      <c r="E41" s="171"/>
      <c r="F41" s="171"/>
      <c r="G41" s="171"/>
      <c r="H41" s="171">
        <f>SUM(B41:G41)</f>
        <v>0</v>
      </c>
      <c r="I41" s="171"/>
      <c r="J41" s="171"/>
      <c r="K41" s="171"/>
      <c r="L41" s="171"/>
      <c r="M41" s="170">
        <f>SUM(I41:K41)</f>
        <v>0</v>
      </c>
      <c r="N41" s="172">
        <f>+H41+M41</f>
        <v>0</v>
      </c>
    </row>
    <row r="42" spans="1:14" s="144" customFormat="1" ht="24.75" customHeight="1">
      <c r="A42" s="481" t="s">
        <v>608</v>
      </c>
      <c r="B42" s="177"/>
      <c r="C42" s="177"/>
      <c r="D42" s="177"/>
      <c r="E42" s="177"/>
      <c r="F42" s="177"/>
      <c r="G42" s="177"/>
      <c r="H42" s="171"/>
      <c r="I42" s="177"/>
      <c r="J42" s="177"/>
      <c r="K42" s="177"/>
      <c r="L42" s="177"/>
      <c r="M42" s="170"/>
      <c r="N42" s="172"/>
    </row>
    <row r="43" spans="1:14" s="144" customFormat="1" ht="24.75" customHeight="1">
      <c r="A43" s="482" t="s">
        <v>407</v>
      </c>
      <c r="B43" s="183">
        <v>40000</v>
      </c>
      <c r="C43" s="183">
        <v>0</v>
      </c>
      <c r="D43" s="183">
        <v>0</v>
      </c>
      <c r="E43" s="183">
        <v>0</v>
      </c>
      <c r="F43" s="183">
        <v>0</v>
      </c>
      <c r="G43" s="183">
        <v>0</v>
      </c>
      <c r="H43" s="184">
        <f>SUM(B43:G43)</f>
        <v>40000</v>
      </c>
      <c r="I43" s="183">
        <v>0</v>
      </c>
      <c r="J43" s="183">
        <v>0</v>
      </c>
      <c r="K43" s="183">
        <v>0</v>
      </c>
      <c r="L43" s="183">
        <v>0</v>
      </c>
      <c r="M43" s="191">
        <f>SUM(I43:K43)</f>
        <v>0</v>
      </c>
      <c r="N43" s="186">
        <f>SUM(M43+H43)</f>
        <v>40000</v>
      </c>
    </row>
    <row r="44" spans="1:14" s="144" customFormat="1" ht="24.75" customHeight="1">
      <c r="A44" s="483" t="s">
        <v>610</v>
      </c>
      <c r="B44" s="177"/>
      <c r="C44" s="177"/>
      <c r="D44" s="177"/>
      <c r="E44" s="177"/>
      <c r="F44" s="177"/>
      <c r="G44" s="177"/>
      <c r="H44" s="171"/>
      <c r="I44" s="177"/>
      <c r="J44" s="177"/>
      <c r="K44" s="177"/>
      <c r="L44" s="177"/>
      <c r="M44" s="179"/>
      <c r="N44" s="180"/>
    </row>
    <row r="45" spans="1:14" s="144" customFormat="1" ht="24.75" customHeight="1">
      <c r="A45" s="482" t="s">
        <v>609</v>
      </c>
      <c r="B45" s="177">
        <v>337239.6</v>
      </c>
      <c r="C45" s="177"/>
      <c r="D45" s="177">
        <v>0</v>
      </c>
      <c r="E45" s="177"/>
      <c r="F45" s="177"/>
      <c r="G45" s="177"/>
      <c r="H45" s="171">
        <f>SUM(B45:G45)</f>
        <v>337239.6</v>
      </c>
      <c r="I45" s="177"/>
      <c r="J45" s="177"/>
      <c r="K45" s="177"/>
      <c r="L45" s="177"/>
      <c r="M45" s="179"/>
      <c r="N45" s="180">
        <f>SUM(H45)</f>
        <v>337239.6</v>
      </c>
    </row>
    <row r="46" spans="1:14" s="144" customFormat="1" ht="24.75" customHeight="1">
      <c r="A46" s="481" t="s">
        <v>611</v>
      </c>
      <c r="B46" s="187"/>
      <c r="C46" s="187"/>
      <c r="D46" s="187"/>
      <c r="E46" s="187"/>
      <c r="F46" s="187"/>
      <c r="G46" s="187"/>
      <c r="H46" s="188"/>
      <c r="I46" s="187"/>
      <c r="J46" s="187"/>
      <c r="K46" s="187"/>
      <c r="L46" s="187"/>
      <c r="M46" s="189"/>
      <c r="N46" s="190"/>
    </row>
    <row r="47" spans="1:14" s="144" customFormat="1" ht="24.75" customHeight="1">
      <c r="A47" s="480" t="s">
        <v>409</v>
      </c>
      <c r="B47" s="177">
        <v>282900</v>
      </c>
      <c r="C47" s="177">
        <v>0</v>
      </c>
      <c r="D47" s="177">
        <v>0</v>
      </c>
      <c r="E47" s="177">
        <v>0</v>
      </c>
      <c r="F47" s="177">
        <v>0</v>
      </c>
      <c r="G47" s="177">
        <v>0</v>
      </c>
      <c r="H47" s="171">
        <f>SUM(B47:G47)</f>
        <v>282900</v>
      </c>
      <c r="I47" s="177">
        <v>0</v>
      </c>
      <c r="J47" s="177">
        <v>0</v>
      </c>
      <c r="K47" s="177">
        <v>0</v>
      </c>
      <c r="L47" s="177">
        <v>0</v>
      </c>
      <c r="M47" s="179">
        <f>SUM(I47:K47)</f>
        <v>0</v>
      </c>
      <c r="N47" s="180">
        <f>SUM(M47,H47)</f>
        <v>282900</v>
      </c>
    </row>
    <row r="48" spans="1:14" s="144" customFormat="1" ht="24.75" customHeight="1">
      <c r="A48" s="481" t="s">
        <v>613</v>
      </c>
      <c r="B48" s="187"/>
      <c r="C48" s="187"/>
      <c r="D48" s="187"/>
      <c r="E48" s="187"/>
      <c r="F48" s="187"/>
      <c r="G48" s="187"/>
      <c r="H48" s="188"/>
      <c r="I48" s="187"/>
      <c r="J48" s="187"/>
      <c r="K48" s="187"/>
      <c r="L48" s="187"/>
      <c r="M48" s="189"/>
      <c r="N48" s="190"/>
    </row>
    <row r="49" spans="1:14" s="144" customFormat="1" ht="24.75" customHeight="1">
      <c r="A49" s="481" t="s">
        <v>612</v>
      </c>
      <c r="B49" s="177"/>
      <c r="C49" s="177"/>
      <c r="D49" s="177"/>
      <c r="E49" s="177"/>
      <c r="F49" s="177"/>
      <c r="G49" s="177"/>
      <c r="H49" s="171"/>
      <c r="I49" s="177"/>
      <c r="J49" s="177"/>
      <c r="K49" s="177"/>
      <c r="L49" s="177"/>
      <c r="M49" s="170"/>
      <c r="N49" s="172"/>
    </row>
    <row r="50" spans="1:14" s="144" customFormat="1" ht="24.75" customHeight="1">
      <c r="A50" s="484" t="s">
        <v>405</v>
      </c>
      <c r="B50" s="183">
        <v>117600</v>
      </c>
      <c r="C50" s="183">
        <v>0</v>
      </c>
      <c r="D50" s="183">
        <v>0</v>
      </c>
      <c r="E50" s="183">
        <v>0</v>
      </c>
      <c r="F50" s="183">
        <v>0</v>
      </c>
      <c r="G50" s="183">
        <v>0</v>
      </c>
      <c r="H50" s="184">
        <f>SUM(B50:G50)</f>
        <v>117600</v>
      </c>
      <c r="I50" s="183">
        <v>0</v>
      </c>
      <c r="J50" s="183">
        <v>0</v>
      </c>
      <c r="K50" s="183">
        <v>0</v>
      </c>
      <c r="L50" s="183">
        <v>0</v>
      </c>
      <c r="M50" s="191">
        <f>SUM(I50:K50)</f>
        <v>0</v>
      </c>
      <c r="N50" s="186">
        <f>SUM(M50,H50)</f>
        <v>117600</v>
      </c>
    </row>
    <row r="51" spans="1:26" s="193" customFormat="1" ht="24.75" customHeight="1">
      <c r="A51" s="486" t="s">
        <v>615</v>
      </c>
      <c r="B51" s="187"/>
      <c r="C51" s="187"/>
      <c r="D51" s="187"/>
      <c r="E51" s="187"/>
      <c r="F51" s="187"/>
      <c r="G51" s="187"/>
      <c r="H51" s="188"/>
      <c r="I51" s="187"/>
      <c r="J51" s="187"/>
      <c r="K51" s="187"/>
      <c r="L51" s="187"/>
      <c r="M51" s="189"/>
      <c r="N51" s="190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</row>
    <row r="52" spans="1:26" s="192" customFormat="1" ht="24.75" customHeight="1">
      <c r="A52" s="487" t="s">
        <v>614</v>
      </c>
      <c r="B52" s="183">
        <v>0</v>
      </c>
      <c r="C52" s="183">
        <v>20000</v>
      </c>
      <c r="D52" s="183">
        <v>0</v>
      </c>
      <c r="E52" s="183">
        <v>0</v>
      </c>
      <c r="F52" s="183">
        <v>0</v>
      </c>
      <c r="G52" s="183">
        <v>0</v>
      </c>
      <c r="H52" s="184">
        <f>SUM(B52:G52)</f>
        <v>20000</v>
      </c>
      <c r="I52" s="183">
        <v>0</v>
      </c>
      <c r="J52" s="183">
        <v>0</v>
      </c>
      <c r="K52" s="183">
        <v>0</v>
      </c>
      <c r="L52" s="183">
        <v>0</v>
      </c>
      <c r="M52" s="191">
        <f>SUM(I52:K52)</f>
        <v>0</v>
      </c>
      <c r="N52" s="186">
        <f>SUM(M52,H52)</f>
        <v>20000</v>
      </c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</row>
    <row r="53" spans="1:14" s="144" customFormat="1" ht="24.75" customHeight="1">
      <c r="A53" s="485" t="s">
        <v>616</v>
      </c>
      <c r="B53" s="177"/>
      <c r="C53" s="177"/>
      <c r="D53" s="177"/>
      <c r="E53" s="177"/>
      <c r="F53" s="177"/>
      <c r="G53" s="177"/>
      <c r="H53" s="171"/>
      <c r="I53" s="177"/>
      <c r="J53" s="177"/>
      <c r="K53" s="177"/>
      <c r="L53" s="177"/>
      <c r="M53" s="179"/>
      <c r="N53" s="180"/>
    </row>
    <row r="54" spans="1:14" s="144" customFormat="1" ht="24.75" customHeight="1">
      <c r="A54" s="480" t="s">
        <v>271</v>
      </c>
      <c r="B54" s="183">
        <v>0</v>
      </c>
      <c r="C54" s="183">
        <v>35000</v>
      </c>
      <c r="D54" s="183"/>
      <c r="E54" s="183"/>
      <c r="F54" s="183"/>
      <c r="G54" s="183"/>
      <c r="H54" s="184">
        <f>SUM(B54:G54)</f>
        <v>35000</v>
      </c>
      <c r="I54" s="183"/>
      <c r="J54" s="183"/>
      <c r="K54" s="183"/>
      <c r="L54" s="183"/>
      <c r="M54" s="191"/>
      <c r="N54" s="186">
        <f>SUM(M54,H54)</f>
        <v>35000</v>
      </c>
    </row>
    <row r="55" spans="1:14" s="144" customFormat="1" ht="24.75" customHeight="1">
      <c r="A55" s="488" t="s">
        <v>617</v>
      </c>
      <c r="B55" s="177"/>
      <c r="C55" s="177"/>
      <c r="D55" s="177"/>
      <c r="E55" s="177"/>
      <c r="F55" s="177"/>
      <c r="G55" s="177"/>
      <c r="H55" s="171"/>
      <c r="I55" s="177"/>
      <c r="J55" s="177"/>
      <c r="K55" s="177"/>
      <c r="L55" s="177"/>
      <c r="M55" s="179"/>
      <c r="N55" s="180"/>
    </row>
    <row r="56" spans="1:14" s="144" customFormat="1" ht="24.75" customHeight="1">
      <c r="A56" s="482" t="s">
        <v>270</v>
      </c>
      <c r="B56" s="183"/>
      <c r="C56" s="183"/>
      <c r="D56" s="183">
        <v>462356.25</v>
      </c>
      <c r="E56" s="183"/>
      <c r="F56" s="183"/>
      <c r="G56" s="183"/>
      <c r="H56" s="184">
        <f>SUM(B56:G56)</f>
        <v>462356.25</v>
      </c>
      <c r="I56" s="183"/>
      <c r="J56" s="183"/>
      <c r="K56" s="183"/>
      <c r="L56" s="183"/>
      <c r="M56" s="191"/>
      <c r="N56" s="186">
        <f>SUM(M56,H56)</f>
        <v>462356.25</v>
      </c>
    </row>
    <row r="57" spans="1:14" s="144" customFormat="1" ht="24.75" customHeight="1">
      <c r="A57" s="489" t="s">
        <v>618</v>
      </c>
      <c r="B57" s="177">
        <v>270000</v>
      </c>
      <c r="C57" s="177"/>
      <c r="D57" s="177"/>
      <c r="E57" s="177"/>
      <c r="F57" s="177"/>
      <c r="G57" s="177"/>
      <c r="H57" s="184">
        <f>SUM(B57:G57)</f>
        <v>270000</v>
      </c>
      <c r="I57" s="177"/>
      <c r="J57" s="177"/>
      <c r="K57" s="177"/>
      <c r="L57" s="177"/>
      <c r="M57" s="179"/>
      <c r="N57" s="186">
        <f>SUM(M57,H57)</f>
        <v>270000</v>
      </c>
    </row>
    <row r="58" spans="1:26" s="193" customFormat="1" ht="24.75" customHeight="1">
      <c r="A58" s="490" t="s">
        <v>620</v>
      </c>
      <c r="B58" s="187"/>
      <c r="C58" s="187"/>
      <c r="D58" s="187"/>
      <c r="E58" s="187"/>
      <c r="F58" s="187"/>
      <c r="G58" s="187"/>
      <c r="H58" s="188"/>
      <c r="I58" s="187"/>
      <c r="J58" s="187"/>
      <c r="K58" s="187"/>
      <c r="L58" s="187"/>
      <c r="M58" s="189"/>
      <c r="N58" s="190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</row>
    <row r="59" spans="1:14" s="144" customFormat="1" ht="24.75" customHeight="1">
      <c r="A59" s="491" t="s">
        <v>619</v>
      </c>
      <c r="B59" s="154">
        <v>207224.81</v>
      </c>
      <c r="C59" s="154"/>
      <c r="D59" s="154"/>
      <c r="E59" s="154"/>
      <c r="F59" s="154"/>
      <c r="G59" s="154"/>
      <c r="H59" s="155">
        <f aca="true" t="shared" si="7" ref="H59:H65">SUM(B59:G59)</f>
        <v>207224.81</v>
      </c>
      <c r="I59" s="154"/>
      <c r="J59" s="154"/>
      <c r="K59" s="154"/>
      <c r="L59" s="154"/>
      <c r="M59" s="272"/>
      <c r="N59" s="186">
        <f aca="true" t="shared" si="8" ref="N59:N66">SUM(M59,H59)</f>
        <v>207224.81</v>
      </c>
    </row>
    <row r="60" spans="1:14" s="144" customFormat="1" ht="24.75" customHeight="1">
      <c r="A60" s="492" t="s">
        <v>621</v>
      </c>
      <c r="B60" s="159">
        <v>31605</v>
      </c>
      <c r="C60" s="159"/>
      <c r="D60" s="159"/>
      <c r="E60" s="159"/>
      <c r="F60" s="159"/>
      <c r="G60" s="159"/>
      <c r="H60" s="155">
        <f t="shared" si="7"/>
        <v>31605</v>
      </c>
      <c r="I60" s="159"/>
      <c r="J60" s="159"/>
      <c r="K60" s="159"/>
      <c r="L60" s="159"/>
      <c r="M60" s="162"/>
      <c r="N60" s="186">
        <f t="shared" si="8"/>
        <v>31605</v>
      </c>
    </row>
    <row r="61" spans="1:14" s="144" customFormat="1" ht="72.75" customHeight="1">
      <c r="A61" s="494" t="s">
        <v>622</v>
      </c>
      <c r="B61" s="159">
        <v>14980</v>
      </c>
      <c r="C61" s="159"/>
      <c r="D61" s="159"/>
      <c r="E61" s="159"/>
      <c r="F61" s="159"/>
      <c r="G61" s="159"/>
      <c r="H61" s="160">
        <f t="shared" si="7"/>
        <v>14980</v>
      </c>
      <c r="I61" s="159"/>
      <c r="J61" s="159"/>
      <c r="K61" s="159"/>
      <c r="L61" s="159"/>
      <c r="M61" s="162"/>
      <c r="N61" s="186">
        <f t="shared" si="8"/>
        <v>14980</v>
      </c>
    </row>
    <row r="62" spans="1:14" s="144" customFormat="1" ht="44.25" customHeight="1">
      <c r="A62" s="494" t="s">
        <v>623</v>
      </c>
      <c r="B62" s="159">
        <v>11600</v>
      </c>
      <c r="C62" s="159"/>
      <c r="D62" s="159"/>
      <c r="E62" s="159"/>
      <c r="F62" s="159"/>
      <c r="G62" s="159"/>
      <c r="H62" s="160">
        <f t="shared" si="7"/>
        <v>11600</v>
      </c>
      <c r="I62" s="159"/>
      <c r="J62" s="159"/>
      <c r="K62" s="159"/>
      <c r="L62" s="159"/>
      <c r="M62" s="162"/>
      <c r="N62" s="186">
        <f t="shared" si="8"/>
        <v>11600</v>
      </c>
    </row>
    <row r="63" spans="1:14" s="144" customFormat="1" ht="45" customHeight="1">
      <c r="A63" s="493" t="s">
        <v>624</v>
      </c>
      <c r="B63" s="183">
        <v>129739</v>
      </c>
      <c r="C63" s="183">
        <v>0</v>
      </c>
      <c r="D63" s="183">
        <v>0</v>
      </c>
      <c r="E63" s="183">
        <v>0</v>
      </c>
      <c r="F63" s="183">
        <v>0</v>
      </c>
      <c r="G63" s="183">
        <v>0</v>
      </c>
      <c r="H63" s="184">
        <f t="shared" si="7"/>
        <v>129739</v>
      </c>
      <c r="I63" s="183">
        <v>0</v>
      </c>
      <c r="J63" s="183">
        <v>0</v>
      </c>
      <c r="K63" s="183">
        <v>0</v>
      </c>
      <c r="L63" s="183">
        <v>0</v>
      </c>
      <c r="M63" s="191">
        <f>SUM(I63:K63)</f>
        <v>0</v>
      </c>
      <c r="N63" s="186">
        <f t="shared" si="8"/>
        <v>129739</v>
      </c>
    </row>
    <row r="64" spans="1:26" s="192" customFormat="1" ht="47.25" customHeight="1">
      <c r="A64" s="493" t="s">
        <v>625</v>
      </c>
      <c r="B64" s="183">
        <v>0</v>
      </c>
      <c r="C64" s="183">
        <v>207826.5</v>
      </c>
      <c r="D64" s="183">
        <v>0</v>
      </c>
      <c r="E64" s="183">
        <v>0</v>
      </c>
      <c r="F64" s="183">
        <v>0</v>
      </c>
      <c r="G64" s="183">
        <v>0</v>
      </c>
      <c r="H64" s="184">
        <f t="shared" si="7"/>
        <v>207826.5</v>
      </c>
      <c r="I64" s="183">
        <v>0</v>
      </c>
      <c r="J64" s="183">
        <v>0</v>
      </c>
      <c r="K64" s="183">
        <v>0</v>
      </c>
      <c r="L64" s="183">
        <v>0</v>
      </c>
      <c r="M64" s="191">
        <f>SUM(I64:K64)</f>
        <v>0</v>
      </c>
      <c r="N64" s="186">
        <f t="shared" si="8"/>
        <v>207826.5</v>
      </c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</row>
    <row r="65" spans="1:14" s="144" customFormat="1" ht="52.5" customHeight="1">
      <c r="A65" s="493" t="s">
        <v>626</v>
      </c>
      <c r="B65" s="154">
        <v>48763.89</v>
      </c>
      <c r="C65" s="154"/>
      <c r="D65" s="154"/>
      <c r="E65" s="154"/>
      <c r="F65" s="154"/>
      <c r="G65" s="154"/>
      <c r="H65" s="184">
        <f t="shared" si="7"/>
        <v>48763.89</v>
      </c>
      <c r="I65" s="154"/>
      <c r="J65" s="154"/>
      <c r="K65" s="154"/>
      <c r="L65" s="154"/>
      <c r="M65" s="272"/>
      <c r="N65" s="186">
        <f t="shared" si="8"/>
        <v>48763.89</v>
      </c>
    </row>
    <row r="66" spans="1:14" s="144" customFormat="1" ht="45" customHeight="1">
      <c r="A66" s="493" t="s">
        <v>627</v>
      </c>
      <c r="B66" s="177">
        <v>0</v>
      </c>
      <c r="C66" s="177">
        <v>60880</v>
      </c>
      <c r="D66" s="177">
        <v>0</v>
      </c>
      <c r="E66" s="177">
        <v>0</v>
      </c>
      <c r="F66" s="177">
        <v>0</v>
      </c>
      <c r="G66" s="177">
        <v>0</v>
      </c>
      <c r="H66" s="171">
        <f>SUM(B66:G66)</f>
        <v>60880</v>
      </c>
      <c r="I66" s="177">
        <v>0</v>
      </c>
      <c r="J66" s="177">
        <v>0</v>
      </c>
      <c r="K66" s="177">
        <v>0</v>
      </c>
      <c r="L66" s="177">
        <v>0</v>
      </c>
      <c r="M66" s="179">
        <f>SUM(I66:K66)</f>
        <v>0</v>
      </c>
      <c r="N66" s="180">
        <f t="shared" si="8"/>
        <v>60880</v>
      </c>
    </row>
    <row r="67" spans="1:26" s="197" customFormat="1" ht="24.75" customHeight="1">
      <c r="A67" s="194" t="s">
        <v>243</v>
      </c>
      <c r="B67" s="195">
        <f>SUM(B75)</f>
        <v>0</v>
      </c>
      <c r="C67" s="195">
        <f>SUM(C75)</f>
        <v>0</v>
      </c>
      <c r="D67" s="195">
        <f>SUM(D75)</f>
        <v>0</v>
      </c>
      <c r="E67" s="195">
        <f>SUM(E75)</f>
        <v>0</v>
      </c>
      <c r="F67" s="195">
        <f>SUM(F68:F76)</f>
        <v>438000</v>
      </c>
      <c r="G67" s="195">
        <v>0</v>
      </c>
      <c r="H67" s="195">
        <f>SUM(H68:H76)</f>
        <v>438000</v>
      </c>
      <c r="I67" s="195">
        <f>SUM(I68+I69+I70)</f>
        <v>0</v>
      </c>
      <c r="J67" s="195">
        <f>SUM(J68+J69+J70)</f>
        <v>0</v>
      </c>
      <c r="K67" s="195">
        <f>SUM(K68+K69+K70)</f>
        <v>0</v>
      </c>
      <c r="L67" s="195">
        <f>SUM(L68+L69+L70)</f>
        <v>0</v>
      </c>
      <c r="M67" s="196">
        <f>SUM(I67:K67)</f>
        <v>0</v>
      </c>
      <c r="N67" s="196">
        <f>SUM(N68:N76)</f>
        <v>438000</v>
      </c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</row>
    <row r="68" spans="1:14" s="144" customFormat="1" ht="21.75" customHeight="1">
      <c r="A68" s="198" t="s">
        <v>247</v>
      </c>
      <c r="B68" s="199">
        <v>0</v>
      </c>
      <c r="C68" s="199">
        <v>0</v>
      </c>
      <c r="D68" s="199">
        <v>0</v>
      </c>
      <c r="E68" s="199"/>
      <c r="F68" s="199">
        <v>0</v>
      </c>
      <c r="G68" s="199">
        <v>0</v>
      </c>
      <c r="H68" s="199">
        <f>SUM(B68:G68)</f>
        <v>0</v>
      </c>
      <c r="I68" s="199">
        <v>0</v>
      </c>
      <c r="J68" s="199">
        <v>0</v>
      </c>
      <c r="K68" s="199">
        <v>0</v>
      </c>
      <c r="L68" s="199">
        <v>0</v>
      </c>
      <c r="M68" s="200">
        <f>SUM(I68:K68)</f>
        <v>0</v>
      </c>
      <c r="N68" s="201">
        <f>SUM(M68+H68)</f>
        <v>0</v>
      </c>
    </row>
    <row r="69" spans="1:26" s="204" customFormat="1" ht="21.75" customHeight="1">
      <c r="A69" s="162" t="s">
        <v>248</v>
      </c>
      <c r="B69" s="160">
        <v>0</v>
      </c>
      <c r="C69" s="160">
        <v>0</v>
      </c>
      <c r="D69" s="160">
        <v>0</v>
      </c>
      <c r="E69" s="160"/>
      <c r="F69" s="160">
        <v>0</v>
      </c>
      <c r="G69" s="160">
        <v>0</v>
      </c>
      <c r="H69" s="160">
        <f>SUM(B69:G69)</f>
        <v>0</v>
      </c>
      <c r="I69" s="160">
        <v>0</v>
      </c>
      <c r="J69" s="160">
        <v>0</v>
      </c>
      <c r="K69" s="160">
        <v>0</v>
      </c>
      <c r="L69" s="160">
        <v>0</v>
      </c>
      <c r="M69" s="202">
        <f>SUM(I69:K69)</f>
        <v>0</v>
      </c>
      <c r="N69" s="203">
        <f>SUM(M69+H69)</f>
        <v>0</v>
      </c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</row>
    <row r="70" spans="1:26" s="205" customFormat="1" ht="21.75" customHeight="1">
      <c r="A70" s="162" t="s">
        <v>249</v>
      </c>
      <c r="B70" s="160">
        <v>0</v>
      </c>
      <c r="C70" s="160">
        <v>0</v>
      </c>
      <c r="D70" s="160">
        <v>0</v>
      </c>
      <c r="E70" s="160"/>
      <c r="F70" s="160">
        <v>0</v>
      </c>
      <c r="G70" s="160">
        <v>0</v>
      </c>
      <c r="H70" s="160">
        <f>SUM(B70:G70)</f>
        <v>0</v>
      </c>
      <c r="I70" s="160">
        <v>0</v>
      </c>
      <c r="J70" s="160">
        <v>0</v>
      </c>
      <c r="K70" s="160">
        <v>0</v>
      </c>
      <c r="L70" s="160">
        <v>0</v>
      </c>
      <c r="M70" s="202">
        <f>SUM(I70:K70)</f>
        <v>0</v>
      </c>
      <c r="N70" s="203">
        <f>SUM(M70+H70)</f>
        <v>0</v>
      </c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</row>
    <row r="71" spans="1:14" s="144" customFormat="1" ht="21.75" customHeight="1">
      <c r="A71" s="170" t="s">
        <v>250</v>
      </c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0"/>
      <c r="N71" s="172"/>
    </row>
    <row r="72" spans="1:14" s="144" customFormat="1" ht="21.75" customHeight="1">
      <c r="A72" s="178" t="s">
        <v>251</v>
      </c>
      <c r="B72" s="177"/>
      <c r="C72" s="177"/>
      <c r="D72" s="177"/>
      <c r="E72" s="177"/>
      <c r="F72" s="177"/>
      <c r="G72" s="177"/>
      <c r="H72" s="171"/>
      <c r="I72" s="177"/>
      <c r="J72" s="177"/>
      <c r="K72" s="177"/>
      <c r="L72" s="177"/>
      <c r="M72" s="170"/>
      <c r="N72" s="172"/>
    </row>
    <row r="73" spans="1:14" s="144" customFormat="1" ht="21.75" customHeight="1">
      <c r="A73" s="239" t="s">
        <v>379</v>
      </c>
      <c r="B73" s="177"/>
      <c r="C73" s="177"/>
      <c r="D73" s="177"/>
      <c r="E73" s="177"/>
      <c r="F73" s="177"/>
      <c r="G73" s="177"/>
      <c r="H73" s="171"/>
      <c r="I73" s="177"/>
      <c r="J73" s="177"/>
      <c r="K73" s="177"/>
      <c r="L73" s="177"/>
      <c r="M73" s="170"/>
      <c r="N73" s="172"/>
    </row>
    <row r="74" spans="1:14" s="144" customFormat="1" ht="21.75" customHeight="1">
      <c r="A74" s="241" t="s">
        <v>380</v>
      </c>
      <c r="B74" s="177"/>
      <c r="C74" s="177"/>
      <c r="D74" s="177"/>
      <c r="E74" s="177"/>
      <c r="F74" s="177"/>
      <c r="G74" s="177"/>
      <c r="H74" s="171"/>
      <c r="I74" s="177"/>
      <c r="J74" s="177"/>
      <c r="K74" s="177"/>
      <c r="L74" s="177"/>
      <c r="M74" s="170"/>
      <c r="N74" s="172"/>
    </row>
    <row r="75" spans="1:14" s="144" customFormat="1" ht="24.75" customHeight="1">
      <c r="A75" s="238" t="s">
        <v>381</v>
      </c>
      <c r="B75" s="154">
        <v>0</v>
      </c>
      <c r="C75" s="154">
        <v>0</v>
      </c>
      <c r="D75" s="154">
        <v>0</v>
      </c>
      <c r="E75" s="154"/>
      <c r="F75" s="154">
        <v>438000</v>
      </c>
      <c r="G75" s="154">
        <v>0</v>
      </c>
      <c r="H75" s="155">
        <f aca="true" t="shared" si="9" ref="H75:H81">SUM(B75:G75)</f>
        <v>438000</v>
      </c>
      <c r="I75" s="154">
        <f>SUM(I23:I74)</f>
        <v>0</v>
      </c>
      <c r="J75" s="154">
        <f>SUM(J23:J74)</f>
        <v>0</v>
      </c>
      <c r="K75" s="154">
        <f>SUM(K23:K74)</f>
        <v>0</v>
      </c>
      <c r="L75" s="154"/>
      <c r="M75" s="169">
        <f>SUM(I75:K75)</f>
        <v>0</v>
      </c>
      <c r="N75" s="157">
        <f>SUM(M75+H75)</f>
        <v>438000</v>
      </c>
    </row>
    <row r="76" spans="1:14" s="144" customFormat="1" ht="24.75" customHeight="1">
      <c r="A76" s="163" t="s">
        <v>252</v>
      </c>
      <c r="B76" s="164">
        <v>0</v>
      </c>
      <c r="C76" s="164">
        <v>0</v>
      </c>
      <c r="D76" s="164">
        <v>0</v>
      </c>
      <c r="E76" s="164">
        <v>0</v>
      </c>
      <c r="F76" s="164">
        <v>0</v>
      </c>
      <c r="G76" s="164">
        <v>0</v>
      </c>
      <c r="H76" s="155">
        <f t="shared" si="9"/>
        <v>0</v>
      </c>
      <c r="I76" s="164">
        <v>0</v>
      </c>
      <c r="J76" s="164">
        <v>0</v>
      </c>
      <c r="K76" s="164">
        <v>0</v>
      </c>
      <c r="L76" s="164">
        <v>0</v>
      </c>
      <c r="M76" s="163"/>
      <c r="N76" s="206"/>
    </row>
    <row r="77" spans="1:26" s="197" customFormat="1" ht="24.75" customHeight="1">
      <c r="A77" s="240" t="s">
        <v>377</v>
      </c>
      <c r="B77" s="208">
        <f>SUM(B78+B79+B80+B81+B82+B83)</f>
        <v>0</v>
      </c>
      <c r="C77" s="208">
        <f>SUM(C78+C79+C80+C81+C82+C83)</f>
        <v>0</v>
      </c>
      <c r="D77" s="208">
        <f>SUM(D78+D79+D80+D81+D82+D83)</f>
        <v>0</v>
      </c>
      <c r="E77" s="208"/>
      <c r="F77" s="208">
        <f>SUM(F78+F79+F80+F81+F82+F83)</f>
        <v>0</v>
      </c>
      <c r="G77" s="208">
        <f>SUM(G78+G79+G80+G81+G82+G83)</f>
        <v>0</v>
      </c>
      <c r="H77" s="208">
        <f t="shared" si="9"/>
        <v>0</v>
      </c>
      <c r="I77" s="208">
        <f>SUM(I83)</f>
        <v>0</v>
      </c>
      <c r="J77" s="208">
        <f>SUM(J83)</f>
        <v>0</v>
      </c>
      <c r="K77" s="208">
        <f>SUM(K83)</f>
        <v>0</v>
      </c>
      <c r="L77" s="208">
        <v>0</v>
      </c>
      <c r="M77" s="209">
        <f aca="true" t="shared" si="10" ref="M77:M82">SUM(I77:K77)</f>
        <v>0</v>
      </c>
      <c r="N77" s="209">
        <f aca="true" t="shared" si="11" ref="N77:N82">SUM(M77+H77)</f>
        <v>0</v>
      </c>
      <c r="O77" s="215"/>
      <c r="P77" s="215"/>
      <c r="Q77" s="215"/>
      <c r="R77" s="215"/>
      <c r="S77" s="215"/>
      <c r="T77" s="215"/>
      <c r="U77" s="215"/>
      <c r="V77" s="215"/>
      <c r="W77" s="215"/>
      <c r="X77" s="215"/>
      <c r="Y77" s="215"/>
      <c r="Z77" s="215"/>
    </row>
    <row r="78" spans="1:14" s="144" customFormat="1" ht="24.75" customHeight="1">
      <c r="A78" s="198" t="s">
        <v>253</v>
      </c>
      <c r="B78" s="199">
        <v>0</v>
      </c>
      <c r="C78" s="199">
        <v>0</v>
      </c>
      <c r="D78" s="199">
        <v>0</v>
      </c>
      <c r="E78" s="199">
        <v>0</v>
      </c>
      <c r="F78" s="199">
        <v>0</v>
      </c>
      <c r="G78" s="199">
        <v>0</v>
      </c>
      <c r="H78" s="199">
        <f t="shared" si="9"/>
        <v>0</v>
      </c>
      <c r="I78" s="199">
        <v>0</v>
      </c>
      <c r="J78" s="199">
        <v>0</v>
      </c>
      <c r="K78" s="199">
        <v>0</v>
      </c>
      <c r="L78" s="199"/>
      <c r="M78" s="199">
        <f t="shared" si="10"/>
        <v>0</v>
      </c>
      <c r="N78" s="201">
        <f t="shared" si="11"/>
        <v>0</v>
      </c>
    </row>
    <row r="79" spans="1:14" s="144" customFormat="1" ht="24.75" customHeight="1">
      <c r="A79" s="162" t="s">
        <v>254</v>
      </c>
      <c r="B79" s="160">
        <v>0</v>
      </c>
      <c r="C79" s="160">
        <v>0</v>
      </c>
      <c r="D79" s="160">
        <v>0</v>
      </c>
      <c r="E79" s="160">
        <v>0</v>
      </c>
      <c r="F79" s="160">
        <v>0</v>
      </c>
      <c r="G79" s="160">
        <v>0</v>
      </c>
      <c r="H79" s="160">
        <f t="shared" si="9"/>
        <v>0</v>
      </c>
      <c r="I79" s="160">
        <v>0</v>
      </c>
      <c r="J79" s="160">
        <v>0</v>
      </c>
      <c r="K79" s="160">
        <v>0</v>
      </c>
      <c r="L79" s="160"/>
      <c r="M79" s="160">
        <f t="shared" si="10"/>
        <v>0</v>
      </c>
      <c r="N79" s="203">
        <f t="shared" si="11"/>
        <v>0</v>
      </c>
    </row>
    <row r="80" spans="1:14" s="144" customFormat="1" ht="24.75" customHeight="1">
      <c r="A80" s="162" t="s">
        <v>255</v>
      </c>
      <c r="B80" s="160">
        <v>0</v>
      </c>
      <c r="C80" s="160">
        <v>0</v>
      </c>
      <c r="D80" s="160">
        <v>0</v>
      </c>
      <c r="E80" s="160">
        <v>0</v>
      </c>
      <c r="F80" s="160">
        <v>0</v>
      </c>
      <c r="G80" s="160">
        <v>0</v>
      </c>
      <c r="H80" s="160">
        <f t="shared" si="9"/>
        <v>0</v>
      </c>
      <c r="I80" s="160">
        <v>0</v>
      </c>
      <c r="J80" s="160">
        <v>0</v>
      </c>
      <c r="K80" s="160">
        <v>0</v>
      </c>
      <c r="L80" s="160"/>
      <c r="M80" s="160">
        <f t="shared" si="10"/>
        <v>0</v>
      </c>
      <c r="N80" s="203">
        <f t="shared" si="11"/>
        <v>0</v>
      </c>
    </row>
    <row r="81" spans="1:14" s="144" customFormat="1" ht="24.75" customHeight="1">
      <c r="A81" s="272" t="s">
        <v>256</v>
      </c>
      <c r="B81" s="155">
        <v>0</v>
      </c>
      <c r="C81" s="155">
        <v>0</v>
      </c>
      <c r="D81" s="155">
        <v>0</v>
      </c>
      <c r="E81" s="155">
        <v>0</v>
      </c>
      <c r="F81" s="155">
        <v>0</v>
      </c>
      <c r="G81" s="155">
        <v>0</v>
      </c>
      <c r="H81" s="155">
        <f t="shared" si="9"/>
        <v>0</v>
      </c>
      <c r="I81" s="155">
        <v>0</v>
      </c>
      <c r="J81" s="155">
        <v>0</v>
      </c>
      <c r="K81" s="155">
        <v>0</v>
      </c>
      <c r="L81" s="155"/>
      <c r="M81" s="155">
        <f t="shared" si="10"/>
        <v>0</v>
      </c>
      <c r="N81" s="157">
        <f t="shared" si="11"/>
        <v>0</v>
      </c>
    </row>
    <row r="82" spans="1:14" s="144" customFormat="1" ht="24.75" customHeight="1">
      <c r="A82" s="162" t="s">
        <v>257</v>
      </c>
      <c r="B82" s="160"/>
      <c r="C82" s="160"/>
      <c r="D82" s="160"/>
      <c r="E82" s="160"/>
      <c r="F82" s="160"/>
      <c r="G82" s="160"/>
      <c r="H82" s="160"/>
      <c r="I82" s="160">
        <v>0</v>
      </c>
      <c r="J82" s="160">
        <v>0</v>
      </c>
      <c r="K82" s="160">
        <v>0</v>
      </c>
      <c r="L82" s="160"/>
      <c r="M82" s="160">
        <f t="shared" si="10"/>
        <v>0</v>
      </c>
      <c r="N82" s="203">
        <f t="shared" si="11"/>
        <v>0</v>
      </c>
    </row>
    <row r="83" spans="1:14" s="144" customFormat="1" ht="24.75" customHeight="1">
      <c r="A83" s="178"/>
      <c r="B83" s="177"/>
      <c r="C83" s="177"/>
      <c r="D83" s="177"/>
      <c r="E83" s="177"/>
      <c r="F83" s="177"/>
      <c r="G83" s="177"/>
      <c r="H83" s="171"/>
      <c r="I83" s="177"/>
      <c r="J83" s="177"/>
      <c r="K83" s="177"/>
      <c r="L83" s="177"/>
      <c r="M83" s="177"/>
      <c r="N83" s="211"/>
    </row>
    <row r="84" spans="1:14" s="215" customFormat="1" ht="24.75" customHeight="1">
      <c r="A84" s="212" t="s">
        <v>300</v>
      </c>
      <c r="B84" s="213">
        <f aca="true" t="shared" si="12" ref="B84:G84">SUM(B86+B87+B88+B89+B90)</f>
        <v>0</v>
      </c>
      <c r="C84" s="213">
        <f t="shared" si="12"/>
        <v>0</v>
      </c>
      <c r="D84" s="213">
        <f t="shared" si="12"/>
        <v>0</v>
      </c>
      <c r="E84" s="213">
        <f t="shared" si="12"/>
        <v>0</v>
      </c>
      <c r="F84" s="213">
        <f t="shared" si="12"/>
        <v>0</v>
      </c>
      <c r="G84" s="213">
        <f t="shared" si="12"/>
        <v>0</v>
      </c>
      <c r="H84" s="213">
        <f>SUM(B84:G84)</f>
        <v>0</v>
      </c>
      <c r="I84" s="213">
        <v>0</v>
      </c>
      <c r="J84" s="213">
        <v>0</v>
      </c>
      <c r="K84" s="213">
        <v>0</v>
      </c>
      <c r="L84" s="213">
        <v>0</v>
      </c>
      <c r="M84" s="214">
        <f>SUM(I84:K84)</f>
        <v>0</v>
      </c>
      <c r="N84" s="214">
        <f>SUM(M84+H84)</f>
        <v>0</v>
      </c>
    </row>
    <row r="85" spans="1:14" s="215" customFormat="1" ht="24.75" customHeight="1">
      <c r="A85" s="207" t="s">
        <v>299</v>
      </c>
      <c r="B85" s="208"/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7"/>
      <c r="N85" s="207"/>
    </row>
    <row r="86" spans="1:14" s="144" customFormat="1" ht="24.75" customHeight="1">
      <c r="A86" s="198" t="s">
        <v>258</v>
      </c>
      <c r="B86" s="199">
        <v>0</v>
      </c>
      <c r="C86" s="199">
        <v>0</v>
      </c>
      <c r="D86" s="199">
        <v>0</v>
      </c>
      <c r="E86" s="199">
        <v>0</v>
      </c>
      <c r="F86" s="199">
        <v>0</v>
      </c>
      <c r="G86" s="199">
        <v>0</v>
      </c>
      <c r="H86" s="199">
        <f aca="true" t="shared" si="13" ref="H86:J90">SUM(B86:G86)</f>
        <v>0</v>
      </c>
      <c r="I86" s="199">
        <f t="shared" si="13"/>
        <v>0</v>
      </c>
      <c r="J86" s="199">
        <f t="shared" si="13"/>
        <v>0</v>
      </c>
      <c r="K86" s="199">
        <f>SUM(F86:J86)</f>
        <v>0</v>
      </c>
      <c r="L86" s="199"/>
      <c r="M86" s="200">
        <f>SUM(I86:K86)</f>
        <v>0</v>
      </c>
      <c r="N86" s="201">
        <f aca="true" t="shared" si="14" ref="N86:N101">SUM(M86+H86)</f>
        <v>0</v>
      </c>
    </row>
    <row r="87" spans="1:14" s="144" customFormat="1" ht="24.75" customHeight="1">
      <c r="A87" s="162" t="s">
        <v>259</v>
      </c>
      <c r="B87" s="160">
        <v>0</v>
      </c>
      <c r="C87" s="160">
        <v>0</v>
      </c>
      <c r="D87" s="160">
        <v>0</v>
      </c>
      <c r="E87" s="160">
        <v>0</v>
      </c>
      <c r="F87" s="160">
        <v>0</v>
      </c>
      <c r="G87" s="160">
        <v>0</v>
      </c>
      <c r="H87" s="160">
        <f t="shared" si="13"/>
        <v>0</v>
      </c>
      <c r="I87" s="160">
        <f t="shared" si="13"/>
        <v>0</v>
      </c>
      <c r="J87" s="160">
        <f t="shared" si="13"/>
        <v>0</v>
      </c>
      <c r="K87" s="160">
        <f>SUM(F87:J87)</f>
        <v>0</v>
      </c>
      <c r="L87" s="160"/>
      <c r="M87" s="202">
        <f>SUM(I87:K87)</f>
        <v>0</v>
      </c>
      <c r="N87" s="203">
        <f t="shared" si="14"/>
        <v>0</v>
      </c>
    </row>
    <row r="88" spans="1:14" s="144" customFormat="1" ht="24.75" customHeight="1">
      <c r="A88" s="162" t="s">
        <v>260</v>
      </c>
      <c r="B88" s="160">
        <v>0</v>
      </c>
      <c r="C88" s="160">
        <v>0</v>
      </c>
      <c r="D88" s="160">
        <v>0</v>
      </c>
      <c r="E88" s="160">
        <v>0</v>
      </c>
      <c r="F88" s="160">
        <v>0</v>
      </c>
      <c r="G88" s="160">
        <v>0</v>
      </c>
      <c r="H88" s="160">
        <f t="shared" si="13"/>
        <v>0</v>
      </c>
      <c r="I88" s="160">
        <f t="shared" si="13"/>
        <v>0</v>
      </c>
      <c r="J88" s="160">
        <f t="shared" si="13"/>
        <v>0</v>
      </c>
      <c r="K88" s="160">
        <f>SUM(F88:J88)</f>
        <v>0</v>
      </c>
      <c r="L88" s="160"/>
      <c r="M88" s="202">
        <f>SUM(I88:K88)</f>
        <v>0</v>
      </c>
      <c r="N88" s="203">
        <f t="shared" si="14"/>
        <v>0</v>
      </c>
    </row>
    <row r="89" spans="1:14" s="144" customFormat="1" ht="24.75" customHeight="1">
      <c r="A89" s="162" t="s">
        <v>261</v>
      </c>
      <c r="B89" s="160">
        <v>0</v>
      </c>
      <c r="C89" s="160">
        <v>0</v>
      </c>
      <c r="D89" s="160">
        <v>0</v>
      </c>
      <c r="E89" s="160">
        <v>0</v>
      </c>
      <c r="F89" s="160">
        <v>0</v>
      </c>
      <c r="G89" s="160">
        <v>0</v>
      </c>
      <c r="H89" s="160">
        <f t="shared" si="13"/>
        <v>0</v>
      </c>
      <c r="I89" s="160">
        <f t="shared" si="13"/>
        <v>0</v>
      </c>
      <c r="J89" s="160">
        <f t="shared" si="13"/>
        <v>0</v>
      </c>
      <c r="K89" s="160">
        <f>SUM(F89:J89)</f>
        <v>0</v>
      </c>
      <c r="L89" s="160"/>
      <c r="M89" s="202">
        <f>SUM(I89:K89)</f>
        <v>0</v>
      </c>
      <c r="N89" s="203">
        <f t="shared" si="14"/>
        <v>0</v>
      </c>
    </row>
    <row r="90" spans="1:14" s="144" customFormat="1" ht="24.75" customHeight="1">
      <c r="A90" s="162" t="s">
        <v>262</v>
      </c>
      <c r="B90" s="160">
        <v>0</v>
      </c>
      <c r="C90" s="160">
        <v>0</v>
      </c>
      <c r="D90" s="160">
        <v>0</v>
      </c>
      <c r="E90" s="160">
        <v>0</v>
      </c>
      <c r="F90" s="160">
        <v>0</v>
      </c>
      <c r="G90" s="160">
        <v>0</v>
      </c>
      <c r="H90" s="160">
        <f t="shared" si="13"/>
        <v>0</v>
      </c>
      <c r="I90" s="160">
        <f t="shared" si="13"/>
        <v>0</v>
      </c>
      <c r="J90" s="160">
        <f t="shared" si="13"/>
        <v>0</v>
      </c>
      <c r="K90" s="160">
        <f>SUM(F90:J90)</f>
        <v>0</v>
      </c>
      <c r="L90" s="160"/>
      <c r="M90" s="202">
        <f>SUM(I90:K90)</f>
        <v>0</v>
      </c>
      <c r="N90" s="203">
        <f t="shared" si="14"/>
        <v>0</v>
      </c>
    </row>
    <row r="91" spans="1:14" s="144" customFormat="1" ht="24.75" customHeight="1">
      <c r="A91" s="243" t="s">
        <v>246</v>
      </c>
      <c r="B91" s="195">
        <f>SUM(B92+B93+B94+B97+B98+B99+B100+B101+B102)</f>
        <v>0</v>
      </c>
      <c r="C91" s="195">
        <f>SUM(C92+C93+C94+C97+C98+C99+C100+C101+C102)</f>
        <v>0</v>
      </c>
      <c r="D91" s="195">
        <f>SUM(D92+D93+D94+D97+D98+D99+D100+D101+D102)</f>
        <v>0</v>
      </c>
      <c r="E91" s="195"/>
      <c r="F91" s="195">
        <f>SUM(F92+F93+F94+F97+F98+F99+F100+F101+F102)</f>
        <v>0</v>
      </c>
      <c r="G91" s="195">
        <f>SUM(G92+G93+G94+G97+G98+G99+G100+G101+G102)</f>
        <v>0</v>
      </c>
      <c r="H91" s="195">
        <f>SUM(B91:G91)</f>
        <v>0</v>
      </c>
      <c r="I91" s="195">
        <f>SUM(I92+I93+I94+I97+I98+I99+I100+I101+I102)</f>
        <v>0</v>
      </c>
      <c r="J91" s="195">
        <f>SUM(J92+J93+J94+J97+J98+J99+J100+J101+J102)</f>
        <v>0</v>
      </c>
      <c r="K91" s="195">
        <f>SUM(K92:K102)</f>
        <v>16448115</v>
      </c>
      <c r="L91" s="195">
        <f>SUM(L92:L102)</f>
        <v>0</v>
      </c>
      <c r="M91" s="195">
        <f>SUM(M92:M102)</f>
        <v>16448115</v>
      </c>
      <c r="N91" s="195">
        <f>SUM(N92:N102)</f>
        <v>16448115</v>
      </c>
    </row>
    <row r="92" spans="1:14" s="144" customFormat="1" ht="24.75" customHeight="1">
      <c r="A92" s="198" t="s">
        <v>382</v>
      </c>
      <c r="B92" s="199">
        <v>0</v>
      </c>
      <c r="C92" s="199">
        <v>0</v>
      </c>
      <c r="D92" s="199">
        <v>0</v>
      </c>
      <c r="E92" s="199">
        <v>0</v>
      </c>
      <c r="F92" s="199">
        <v>0</v>
      </c>
      <c r="G92" s="199">
        <v>0</v>
      </c>
      <c r="H92" s="199">
        <f>SUM(B92:G92)</f>
        <v>0</v>
      </c>
      <c r="I92" s="199">
        <v>0</v>
      </c>
      <c r="J92" s="199">
        <v>0</v>
      </c>
      <c r="K92" s="199">
        <v>0</v>
      </c>
      <c r="L92" s="199"/>
      <c r="M92" s="200">
        <f>SUM(I92:K92)</f>
        <v>0</v>
      </c>
      <c r="N92" s="201">
        <f t="shared" si="14"/>
        <v>0</v>
      </c>
    </row>
    <row r="93" spans="1:14" s="144" customFormat="1" ht="24.75" customHeight="1">
      <c r="A93" s="162" t="s">
        <v>383</v>
      </c>
      <c r="B93" s="160">
        <v>0</v>
      </c>
      <c r="C93" s="160">
        <v>0</v>
      </c>
      <c r="D93" s="160">
        <v>0</v>
      </c>
      <c r="E93" s="160">
        <v>0</v>
      </c>
      <c r="F93" s="160">
        <v>0</v>
      </c>
      <c r="G93" s="160">
        <v>0</v>
      </c>
      <c r="H93" s="160">
        <f>SUM(B93:G93)</f>
        <v>0</v>
      </c>
      <c r="I93" s="160">
        <v>0</v>
      </c>
      <c r="J93" s="160">
        <v>0</v>
      </c>
      <c r="K93" s="160">
        <v>0</v>
      </c>
      <c r="L93" s="160"/>
      <c r="M93" s="202">
        <f>SUM(I93:K93)</f>
        <v>0</v>
      </c>
      <c r="N93" s="203">
        <f t="shared" si="14"/>
        <v>0</v>
      </c>
    </row>
    <row r="94" spans="1:14" s="144" customFormat="1" ht="24.75" customHeight="1">
      <c r="A94" s="162" t="s">
        <v>384</v>
      </c>
      <c r="B94" s="160">
        <v>0</v>
      </c>
      <c r="C94" s="160">
        <v>0</v>
      </c>
      <c r="D94" s="160">
        <v>0</v>
      </c>
      <c r="E94" s="160">
        <v>0</v>
      </c>
      <c r="F94" s="160">
        <v>0</v>
      </c>
      <c r="G94" s="160">
        <v>0</v>
      </c>
      <c r="H94" s="160">
        <f>SUM(B94:G94)</f>
        <v>0</v>
      </c>
      <c r="I94" s="160">
        <v>0</v>
      </c>
      <c r="J94" s="160">
        <v>0</v>
      </c>
      <c r="K94" s="160">
        <v>0</v>
      </c>
      <c r="L94" s="160"/>
      <c r="M94" s="202">
        <f>SUM(I94:K94)</f>
        <v>0</v>
      </c>
      <c r="N94" s="203">
        <f t="shared" si="14"/>
        <v>0</v>
      </c>
    </row>
    <row r="95" spans="1:14" s="144" customFormat="1" ht="24.75" customHeight="1">
      <c r="A95" s="181" t="s">
        <v>385</v>
      </c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81"/>
      <c r="N95" s="210"/>
    </row>
    <row r="96" spans="1:14" s="144" customFormat="1" ht="24.75" customHeight="1">
      <c r="A96" s="178" t="s">
        <v>386</v>
      </c>
      <c r="B96" s="177"/>
      <c r="C96" s="177"/>
      <c r="D96" s="177"/>
      <c r="E96" s="177"/>
      <c r="F96" s="177"/>
      <c r="G96" s="177"/>
      <c r="H96" s="171"/>
      <c r="I96" s="177"/>
      <c r="J96" s="177"/>
      <c r="K96" s="177"/>
      <c r="L96" s="177"/>
      <c r="M96" s="170"/>
      <c r="N96" s="180"/>
    </row>
    <row r="97" spans="1:14" s="144" customFormat="1" ht="24.75" customHeight="1">
      <c r="A97" s="153" t="s">
        <v>454</v>
      </c>
      <c r="B97" s="154">
        <v>0</v>
      </c>
      <c r="C97" s="154">
        <v>0</v>
      </c>
      <c r="D97" s="154">
        <v>0</v>
      </c>
      <c r="E97" s="154">
        <v>0</v>
      </c>
      <c r="F97" s="154">
        <v>0</v>
      </c>
      <c r="G97" s="154">
        <v>0</v>
      </c>
      <c r="H97" s="155">
        <f aca="true" t="shared" si="15" ref="H97:H102">SUM(B97:G97)</f>
        <v>0</v>
      </c>
      <c r="I97" s="154">
        <v>0</v>
      </c>
      <c r="J97" s="154">
        <v>0</v>
      </c>
      <c r="K97" s="154">
        <v>3697000</v>
      </c>
      <c r="L97" s="154"/>
      <c r="M97" s="169">
        <f>SUM(I97:K97)</f>
        <v>3697000</v>
      </c>
      <c r="N97" s="157">
        <f t="shared" si="14"/>
        <v>3697000</v>
      </c>
    </row>
    <row r="98" spans="1:14" s="144" customFormat="1" ht="24.75" customHeight="1">
      <c r="A98" s="158" t="s">
        <v>453</v>
      </c>
      <c r="B98" s="159">
        <v>0</v>
      </c>
      <c r="C98" s="159">
        <v>0</v>
      </c>
      <c r="D98" s="159">
        <v>0</v>
      </c>
      <c r="E98" s="159">
        <v>0</v>
      </c>
      <c r="F98" s="159">
        <v>0</v>
      </c>
      <c r="G98" s="159">
        <v>0</v>
      </c>
      <c r="H98" s="160">
        <f t="shared" si="15"/>
        <v>0</v>
      </c>
      <c r="I98" s="159">
        <v>0</v>
      </c>
      <c r="J98" s="159">
        <v>0</v>
      </c>
      <c r="K98" s="159">
        <v>456090</v>
      </c>
      <c r="L98" s="159"/>
      <c r="M98" s="202">
        <f>SUM(I98:K98)</f>
        <v>456090</v>
      </c>
      <c r="N98" s="203">
        <f t="shared" si="14"/>
        <v>456090</v>
      </c>
    </row>
    <row r="99" spans="1:14" s="144" customFormat="1" ht="24.75" customHeight="1">
      <c r="A99" s="158" t="s">
        <v>452</v>
      </c>
      <c r="B99" s="159">
        <v>0</v>
      </c>
      <c r="C99" s="159">
        <v>0</v>
      </c>
      <c r="D99" s="159">
        <v>0</v>
      </c>
      <c r="E99" s="159">
        <v>0</v>
      </c>
      <c r="F99" s="159">
        <v>0</v>
      </c>
      <c r="G99" s="159">
        <v>0</v>
      </c>
      <c r="H99" s="160">
        <f t="shared" si="15"/>
        <v>0</v>
      </c>
      <c r="I99" s="159">
        <v>0</v>
      </c>
      <c r="J99" s="159">
        <v>0</v>
      </c>
      <c r="K99" s="159">
        <v>1784700</v>
      </c>
      <c r="L99" s="159"/>
      <c r="M99" s="202">
        <f>SUM(I99:K99)</f>
        <v>1784700</v>
      </c>
      <c r="N99" s="203">
        <f t="shared" si="14"/>
        <v>1784700</v>
      </c>
    </row>
    <row r="100" spans="1:14" s="144" customFormat="1" ht="24.75" customHeight="1">
      <c r="A100" s="158" t="s">
        <v>607</v>
      </c>
      <c r="B100" s="159">
        <v>0</v>
      </c>
      <c r="C100" s="159">
        <v>0</v>
      </c>
      <c r="D100" s="159">
        <v>0</v>
      </c>
      <c r="E100" s="159">
        <v>0</v>
      </c>
      <c r="F100" s="159">
        <v>0</v>
      </c>
      <c r="G100" s="159">
        <v>0</v>
      </c>
      <c r="H100" s="160">
        <f t="shared" si="15"/>
        <v>0</v>
      </c>
      <c r="I100" s="159">
        <v>0</v>
      </c>
      <c r="J100" s="159">
        <v>0</v>
      </c>
      <c r="K100" s="159">
        <v>941925</v>
      </c>
      <c r="L100" s="159"/>
      <c r="M100" s="202">
        <f>SUM(I100:K100)</f>
        <v>941925</v>
      </c>
      <c r="N100" s="203">
        <f t="shared" si="14"/>
        <v>941925</v>
      </c>
    </row>
    <row r="101" spans="1:14" s="144" customFormat="1" ht="24.75" customHeight="1">
      <c r="A101" s="158" t="s">
        <v>451</v>
      </c>
      <c r="B101" s="159">
        <v>0</v>
      </c>
      <c r="C101" s="159">
        <v>0</v>
      </c>
      <c r="D101" s="159">
        <v>0</v>
      </c>
      <c r="E101" s="159">
        <v>0</v>
      </c>
      <c r="F101" s="159">
        <v>0</v>
      </c>
      <c r="G101" s="159">
        <v>0</v>
      </c>
      <c r="H101" s="160">
        <f t="shared" si="15"/>
        <v>0</v>
      </c>
      <c r="I101" s="159">
        <v>0</v>
      </c>
      <c r="J101" s="159">
        <v>0</v>
      </c>
      <c r="K101" s="159">
        <v>9568400</v>
      </c>
      <c r="L101" s="159"/>
      <c r="M101" s="202">
        <f>SUM(I101:K101)</f>
        <v>9568400</v>
      </c>
      <c r="N101" s="203">
        <f t="shared" si="14"/>
        <v>9568400</v>
      </c>
    </row>
    <row r="102" spans="1:14" s="144" customFormat="1" ht="24.75" customHeight="1">
      <c r="A102" s="163" t="s">
        <v>387</v>
      </c>
      <c r="B102" s="174">
        <v>0</v>
      </c>
      <c r="C102" s="174">
        <v>0</v>
      </c>
      <c r="D102" s="174">
        <v>0</v>
      </c>
      <c r="E102" s="174">
        <v>0</v>
      </c>
      <c r="F102" s="174">
        <v>0</v>
      </c>
      <c r="G102" s="174">
        <v>0</v>
      </c>
      <c r="H102" s="164">
        <f t="shared" si="15"/>
        <v>0</v>
      </c>
      <c r="I102" s="174">
        <v>0</v>
      </c>
      <c r="J102" s="174">
        <v>0</v>
      </c>
      <c r="K102" s="174"/>
      <c r="L102" s="174"/>
      <c r="M102" s="163"/>
      <c r="N102" s="206"/>
    </row>
    <row r="103" spans="1:14" s="144" customFormat="1" ht="24.75" customHeight="1">
      <c r="A103" s="194" t="s">
        <v>410</v>
      </c>
      <c r="B103" s="195">
        <f>SUM(B104:B108)</f>
        <v>0</v>
      </c>
      <c r="C103" s="195">
        <f aca="true" t="shared" si="16" ref="C103:N103">SUM(C104:C108)</f>
        <v>0</v>
      </c>
      <c r="D103" s="195">
        <f t="shared" si="16"/>
        <v>0</v>
      </c>
      <c r="E103" s="195">
        <f t="shared" si="16"/>
        <v>0</v>
      </c>
      <c r="F103" s="195">
        <f t="shared" si="16"/>
        <v>0</v>
      </c>
      <c r="G103" s="195">
        <f t="shared" si="16"/>
        <v>0</v>
      </c>
      <c r="H103" s="195">
        <f t="shared" si="16"/>
        <v>0</v>
      </c>
      <c r="I103" s="195">
        <f t="shared" si="16"/>
        <v>0</v>
      </c>
      <c r="J103" s="195">
        <f t="shared" si="16"/>
        <v>0</v>
      </c>
      <c r="K103" s="195">
        <f t="shared" si="16"/>
        <v>0</v>
      </c>
      <c r="L103" s="195">
        <f t="shared" si="16"/>
        <v>0</v>
      </c>
      <c r="M103" s="195">
        <f t="shared" si="16"/>
        <v>0</v>
      </c>
      <c r="N103" s="195">
        <f t="shared" si="16"/>
        <v>0</v>
      </c>
    </row>
    <row r="104" spans="1:14" s="144" customFormat="1" ht="24.75" customHeight="1">
      <c r="A104" s="198" t="s">
        <v>388</v>
      </c>
      <c r="B104" s="199">
        <v>0</v>
      </c>
      <c r="C104" s="199">
        <v>0</v>
      </c>
      <c r="D104" s="199">
        <v>0</v>
      </c>
      <c r="E104" s="199">
        <v>0</v>
      </c>
      <c r="F104" s="199">
        <v>0</v>
      </c>
      <c r="G104" s="199">
        <v>0</v>
      </c>
      <c r="H104" s="199">
        <f>SUM(B104:G104)</f>
        <v>0</v>
      </c>
      <c r="I104" s="199">
        <v>0</v>
      </c>
      <c r="J104" s="199">
        <v>0</v>
      </c>
      <c r="K104" s="199">
        <v>0</v>
      </c>
      <c r="L104" s="199">
        <v>0</v>
      </c>
      <c r="M104" s="200">
        <f>SUM(I104:K104)</f>
        <v>0</v>
      </c>
      <c r="N104" s="201">
        <f>SUM(M104+H104)</f>
        <v>0</v>
      </c>
    </row>
    <row r="105" spans="1:14" s="144" customFormat="1" ht="24.75" customHeight="1">
      <c r="A105" s="162" t="s">
        <v>389</v>
      </c>
      <c r="B105" s="160">
        <v>0</v>
      </c>
      <c r="C105" s="160">
        <v>0</v>
      </c>
      <c r="D105" s="160">
        <v>0</v>
      </c>
      <c r="E105" s="160">
        <v>0</v>
      </c>
      <c r="F105" s="160">
        <v>0</v>
      </c>
      <c r="G105" s="160">
        <v>0</v>
      </c>
      <c r="H105" s="160">
        <f>SUM(B105:G105)</f>
        <v>0</v>
      </c>
      <c r="I105" s="160">
        <v>0</v>
      </c>
      <c r="J105" s="160">
        <v>0</v>
      </c>
      <c r="K105" s="160">
        <v>0</v>
      </c>
      <c r="L105" s="160">
        <v>0</v>
      </c>
      <c r="M105" s="202">
        <f>SUM(I105:K105)</f>
        <v>0</v>
      </c>
      <c r="N105" s="203">
        <f>SUM(M105+H105)</f>
        <v>0</v>
      </c>
    </row>
    <row r="106" spans="1:14" s="144" customFormat="1" ht="24.75" customHeight="1">
      <c r="A106" s="181" t="s">
        <v>390</v>
      </c>
      <c r="B106" s="165"/>
      <c r="C106" s="165"/>
      <c r="D106" s="165"/>
      <c r="E106" s="165"/>
      <c r="F106" s="165"/>
      <c r="G106" s="165"/>
      <c r="H106" s="165"/>
      <c r="I106" s="165"/>
      <c r="J106" s="165"/>
      <c r="K106" s="165"/>
      <c r="L106" s="165"/>
      <c r="M106" s="216">
        <f>SUM(I106:K106)</f>
        <v>0</v>
      </c>
      <c r="N106" s="210">
        <f>SUM(M106+H106)</f>
        <v>0</v>
      </c>
    </row>
    <row r="107" spans="1:14" s="144" customFormat="1" ht="24.75" customHeight="1">
      <c r="A107" s="181" t="s">
        <v>391</v>
      </c>
      <c r="B107" s="165">
        <v>0</v>
      </c>
      <c r="C107" s="165">
        <v>0</v>
      </c>
      <c r="D107" s="165">
        <v>0</v>
      </c>
      <c r="E107" s="165">
        <v>0</v>
      </c>
      <c r="F107" s="165">
        <v>0</v>
      </c>
      <c r="G107" s="165">
        <v>0</v>
      </c>
      <c r="H107" s="165"/>
      <c r="I107" s="165"/>
      <c r="J107" s="165"/>
      <c r="K107" s="165"/>
      <c r="L107" s="165"/>
      <c r="M107" s="181"/>
      <c r="N107" s="210"/>
    </row>
    <row r="108" spans="1:14" s="144" customFormat="1" ht="24.75" customHeight="1">
      <c r="A108" s="163" t="s">
        <v>403</v>
      </c>
      <c r="B108" s="174">
        <v>0</v>
      </c>
      <c r="C108" s="174">
        <v>0</v>
      </c>
      <c r="D108" s="174">
        <v>0</v>
      </c>
      <c r="E108" s="174">
        <v>0</v>
      </c>
      <c r="F108" s="174">
        <v>0</v>
      </c>
      <c r="G108" s="174">
        <v>0</v>
      </c>
      <c r="H108" s="164">
        <f aca="true" t="shared" si="17" ref="H108:H113">SUM(B108:G108)</f>
        <v>0</v>
      </c>
      <c r="I108" s="174">
        <v>0</v>
      </c>
      <c r="J108" s="174">
        <v>0</v>
      </c>
      <c r="K108" s="174">
        <v>0</v>
      </c>
      <c r="L108" s="174">
        <v>0</v>
      </c>
      <c r="M108" s="163">
        <f>SUM(I108:L108)</f>
        <v>0</v>
      </c>
      <c r="N108" s="206">
        <f aca="true" t="shared" si="18" ref="N108:N113">SUM(M108+H108)</f>
        <v>0</v>
      </c>
    </row>
    <row r="109" spans="1:14" s="144" customFormat="1" ht="24.75" customHeight="1">
      <c r="A109" s="242" t="s">
        <v>402</v>
      </c>
      <c r="B109" s="195">
        <f>SUM(B110:B114)</f>
        <v>0</v>
      </c>
      <c r="C109" s="195">
        <f aca="true" t="shared" si="19" ref="C109:N109">SUM(C110:C114)</f>
        <v>0</v>
      </c>
      <c r="D109" s="195">
        <f t="shared" si="19"/>
        <v>0</v>
      </c>
      <c r="E109" s="195">
        <f t="shared" si="19"/>
        <v>0</v>
      </c>
      <c r="F109" s="195">
        <f t="shared" si="19"/>
        <v>0</v>
      </c>
      <c r="G109" s="195">
        <f t="shared" si="19"/>
        <v>0</v>
      </c>
      <c r="H109" s="195">
        <f t="shared" si="19"/>
        <v>0</v>
      </c>
      <c r="I109" s="195">
        <f t="shared" si="19"/>
        <v>0</v>
      </c>
      <c r="J109" s="195">
        <f t="shared" si="19"/>
        <v>0</v>
      </c>
      <c r="K109" s="195">
        <f t="shared" si="19"/>
        <v>0</v>
      </c>
      <c r="L109" s="195">
        <f t="shared" si="19"/>
        <v>0</v>
      </c>
      <c r="M109" s="195">
        <f t="shared" si="19"/>
        <v>0</v>
      </c>
      <c r="N109" s="195">
        <f t="shared" si="19"/>
        <v>0</v>
      </c>
    </row>
    <row r="110" spans="1:14" s="144" customFormat="1" ht="24.75" customHeight="1">
      <c r="A110" s="198" t="s">
        <v>397</v>
      </c>
      <c r="B110" s="199">
        <v>0</v>
      </c>
      <c r="C110" s="199">
        <v>0</v>
      </c>
      <c r="D110" s="199">
        <v>0</v>
      </c>
      <c r="E110" s="199">
        <v>0</v>
      </c>
      <c r="F110" s="199">
        <v>0</v>
      </c>
      <c r="G110" s="199">
        <v>0</v>
      </c>
      <c r="H110" s="199">
        <f t="shared" si="17"/>
        <v>0</v>
      </c>
      <c r="I110" s="199">
        <v>0</v>
      </c>
      <c r="J110" s="199">
        <v>0</v>
      </c>
      <c r="K110" s="199">
        <v>0</v>
      </c>
      <c r="L110" s="199"/>
      <c r="M110" s="200">
        <f>SUM(I110:K110)</f>
        <v>0</v>
      </c>
      <c r="N110" s="201">
        <f t="shared" si="18"/>
        <v>0</v>
      </c>
    </row>
    <row r="111" spans="1:14" s="144" customFormat="1" ht="24.75" customHeight="1">
      <c r="A111" s="162" t="s">
        <v>398</v>
      </c>
      <c r="B111" s="160">
        <v>0</v>
      </c>
      <c r="C111" s="160">
        <v>0</v>
      </c>
      <c r="D111" s="160">
        <v>0</v>
      </c>
      <c r="E111" s="160">
        <v>0</v>
      </c>
      <c r="F111" s="160">
        <v>0</v>
      </c>
      <c r="G111" s="160">
        <v>0</v>
      </c>
      <c r="H111" s="160">
        <f t="shared" si="17"/>
        <v>0</v>
      </c>
      <c r="I111" s="160">
        <v>0</v>
      </c>
      <c r="J111" s="160">
        <v>0</v>
      </c>
      <c r="K111" s="160">
        <v>0</v>
      </c>
      <c r="L111" s="160"/>
      <c r="M111" s="202">
        <f>SUM(I111:K111)</f>
        <v>0</v>
      </c>
      <c r="N111" s="203">
        <f t="shared" si="18"/>
        <v>0</v>
      </c>
    </row>
    <row r="112" spans="1:26" s="204" customFormat="1" ht="24.75" customHeight="1">
      <c r="A112" s="162" t="s">
        <v>399</v>
      </c>
      <c r="B112" s="160">
        <v>0</v>
      </c>
      <c r="C112" s="160">
        <v>0</v>
      </c>
      <c r="D112" s="160">
        <v>0</v>
      </c>
      <c r="E112" s="160">
        <v>0</v>
      </c>
      <c r="F112" s="160">
        <v>0</v>
      </c>
      <c r="G112" s="160">
        <v>0</v>
      </c>
      <c r="H112" s="160">
        <f t="shared" si="17"/>
        <v>0</v>
      </c>
      <c r="I112" s="160">
        <v>0</v>
      </c>
      <c r="J112" s="160">
        <v>0</v>
      </c>
      <c r="K112" s="160">
        <v>0</v>
      </c>
      <c r="L112" s="160"/>
      <c r="M112" s="202">
        <f>SUM(I112:K112)</f>
        <v>0</v>
      </c>
      <c r="N112" s="203">
        <f t="shared" si="18"/>
        <v>0</v>
      </c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</row>
    <row r="113" spans="1:26" s="217" customFormat="1" ht="24.75" customHeight="1">
      <c r="A113" s="162" t="s">
        <v>400</v>
      </c>
      <c r="B113" s="160">
        <v>0</v>
      </c>
      <c r="C113" s="160">
        <v>0</v>
      </c>
      <c r="D113" s="160">
        <v>0</v>
      </c>
      <c r="E113" s="160">
        <v>0</v>
      </c>
      <c r="F113" s="160">
        <v>0</v>
      </c>
      <c r="G113" s="160">
        <v>0</v>
      </c>
      <c r="H113" s="160">
        <f t="shared" si="17"/>
        <v>0</v>
      </c>
      <c r="I113" s="160">
        <v>0</v>
      </c>
      <c r="J113" s="160">
        <v>0</v>
      </c>
      <c r="K113" s="160">
        <v>0</v>
      </c>
      <c r="L113" s="160">
        <v>0</v>
      </c>
      <c r="M113" s="162">
        <v>0</v>
      </c>
      <c r="N113" s="203">
        <f t="shared" si="18"/>
        <v>0</v>
      </c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144"/>
    </row>
    <row r="114" spans="1:14" s="144" customFormat="1" ht="24.75" customHeight="1">
      <c r="A114" s="170" t="s">
        <v>401</v>
      </c>
      <c r="B114" s="177" t="s">
        <v>242</v>
      </c>
      <c r="C114" s="177" t="s">
        <v>242</v>
      </c>
      <c r="D114" s="177" t="s">
        <v>242</v>
      </c>
      <c r="E114" s="177" t="s">
        <v>242</v>
      </c>
      <c r="F114" s="177" t="s">
        <v>242</v>
      </c>
      <c r="G114" s="177" t="s">
        <v>242</v>
      </c>
      <c r="H114" s="171" t="s">
        <v>242</v>
      </c>
      <c r="I114" s="174" t="s">
        <v>242</v>
      </c>
      <c r="J114" s="174" t="s">
        <v>242</v>
      </c>
      <c r="K114" s="174"/>
      <c r="L114" s="174"/>
      <c r="M114" s="163"/>
      <c r="N114" s="206"/>
    </row>
    <row r="115" spans="1:8" ht="27" customHeight="1">
      <c r="A115" s="892" t="s">
        <v>449</v>
      </c>
      <c r="B115" s="892"/>
      <c r="C115" s="892"/>
      <c r="D115" s="892"/>
      <c r="E115" s="892"/>
      <c r="F115" s="892"/>
      <c r="G115" s="892"/>
      <c r="H115" s="892"/>
    </row>
  </sheetData>
  <sheetProtection/>
  <mergeCells count="10">
    <mergeCell ref="A115:H115"/>
    <mergeCell ref="A1:N1"/>
    <mergeCell ref="A2:N2"/>
    <mergeCell ref="A3:N3"/>
    <mergeCell ref="A4:N4"/>
    <mergeCell ref="B6:M6"/>
    <mergeCell ref="N6:N8"/>
    <mergeCell ref="B7:H7"/>
    <mergeCell ref="I7:M7"/>
    <mergeCell ref="A6:A8"/>
  </mergeCells>
  <printOptions/>
  <pageMargins left="0.2755905511811024" right="0.11811023622047245" top="0.3937007874015748" bottom="0.11811023622047245" header="0.15748031496062992" footer="0"/>
  <pageSetup firstPageNumber="22" useFirstPageNumber="1" horizontalDpi="300" verticalDpi="300" orientation="landscape" paperSize="9" scale="75" r:id="rId2"/>
  <headerFooter alignWithMargins="0">
    <oddHeader>&amp;R37</oddHeader>
    <oddFooter>&amp;R&amp;6Jin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V158"/>
  <sheetViews>
    <sheetView showGridLines="0" showZeros="0" tabSelected="1" zoomScale="80" zoomScaleNormal="80" zoomScalePageLayoutView="0" workbookViewId="0" topLeftCell="A7">
      <pane ySplit="1" topLeftCell="A8" activePane="bottomLeft" state="frozen"/>
      <selection pane="topLeft" activeCell="A7" sqref="A7"/>
      <selection pane="bottomLeft" activeCell="G16" sqref="G16"/>
    </sheetView>
  </sheetViews>
  <sheetFormatPr defaultColWidth="9.00390625" defaultRowHeight="24"/>
  <cols>
    <col min="1" max="1" width="36.50390625" style="2" customWidth="1"/>
    <col min="2" max="3" width="14.375" style="2" customWidth="1"/>
    <col min="4" max="5" width="13.75390625" style="2" customWidth="1"/>
    <col min="6" max="6" width="14.375" style="2" customWidth="1"/>
    <col min="7" max="7" width="11.625" style="2" customWidth="1"/>
    <col min="8" max="8" width="14.00390625" style="2" customWidth="1"/>
    <col min="9" max="9" width="14.50390625" style="2" customWidth="1"/>
    <col min="10" max="10" width="15.875" style="2" customWidth="1"/>
    <col min="11" max="11" width="16.625" style="2" customWidth="1"/>
    <col min="12" max="12" width="20.625" style="2" bestFit="1" customWidth="1"/>
    <col min="13" max="13" width="9.00390625" style="2" customWidth="1"/>
    <col min="14" max="14" width="14.50390625" style="2" bestFit="1" customWidth="1"/>
    <col min="15" max="16384" width="9.00390625" style="2" customWidth="1"/>
  </cols>
  <sheetData>
    <row r="1" spans="1:11" s="35" customFormat="1" ht="26.25" customHeight="1">
      <c r="A1" s="890" t="s">
        <v>120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</row>
    <row r="2" spans="1:11" s="35" customFormat="1" ht="23.25" customHeight="1">
      <c r="A2" s="886" t="s">
        <v>641</v>
      </c>
      <c r="B2" s="886"/>
      <c r="C2" s="886"/>
      <c r="D2" s="886"/>
      <c r="E2" s="886"/>
      <c r="F2" s="886"/>
      <c r="G2" s="886"/>
      <c r="H2" s="886"/>
      <c r="I2" s="886"/>
      <c r="J2" s="886"/>
      <c r="K2" s="886"/>
    </row>
    <row r="3" spans="1:11" s="36" customFormat="1" ht="27.75" customHeight="1">
      <c r="A3" s="886" t="s">
        <v>240</v>
      </c>
      <c r="B3" s="886"/>
      <c r="C3" s="886"/>
      <c r="D3" s="886"/>
      <c r="E3" s="886"/>
      <c r="F3" s="886"/>
      <c r="G3" s="886"/>
      <c r="H3" s="886"/>
      <c r="I3" s="886"/>
      <c r="J3" s="886"/>
      <c r="K3" s="886"/>
    </row>
    <row r="4" spans="1:11" s="42" customFormat="1" ht="18.75" customHeight="1">
      <c r="A4" s="48"/>
      <c r="B4" s="48"/>
      <c r="C4" s="48"/>
      <c r="D4" s="48"/>
      <c r="E4" s="48"/>
      <c r="F4" s="48"/>
      <c r="G4" s="48"/>
      <c r="H4" s="48"/>
      <c r="I4" s="48" t="s">
        <v>127</v>
      </c>
      <c r="J4" s="48"/>
      <c r="K4" s="41"/>
    </row>
    <row r="5" spans="1:11" s="49" customFormat="1" ht="35.25" customHeight="1">
      <c r="A5" s="40"/>
      <c r="B5" s="909" t="s">
        <v>642</v>
      </c>
      <c r="C5" s="910"/>
      <c r="D5" s="910"/>
      <c r="E5" s="910"/>
      <c r="F5" s="910"/>
      <c r="G5" s="910"/>
      <c r="H5" s="910"/>
      <c r="I5" s="910"/>
      <c r="J5" s="911"/>
      <c r="K5" s="915" t="s">
        <v>483</v>
      </c>
    </row>
    <row r="6" spans="1:11" s="49" customFormat="1" ht="34.5" customHeight="1">
      <c r="A6" s="907" t="s">
        <v>166</v>
      </c>
      <c r="B6" s="912" t="s">
        <v>122</v>
      </c>
      <c r="C6" s="913"/>
      <c r="D6" s="913"/>
      <c r="E6" s="913"/>
      <c r="F6" s="914"/>
      <c r="G6" s="912" t="s">
        <v>80</v>
      </c>
      <c r="H6" s="913"/>
      <c r="I6" s="914"/>
      <c r="J6" s="339" t="s">
        <v>178</v>
      </c>
      <c r="K6" s="916"/>
    </row>
    <row r="7" spans="1:12" s="49" customFormat="1" ht="129" customHeight="1">
      <c r="A7" s="908"/>
      <c r="B7" s="285" t="s">
        <v>123</v>
      </c>
      <c r="C7" s="285" t="s">
        <v>124</v>
      </c>
      <c r="D7" s="285" t="s">
        <v>115</v>
      </c>
      <c r="E7" s="285" t="s">
        <v>125</v>
      </c>
      <c r="F7" s="285" t="s">
        <v>112</v>
      </c>
      <c r="G7" s="718" t="s">
        <v>244</v>
      </c>
      <c r="H7" s="271" t="s">
        <v>482</v>
      </c>
      <c r="I7" s="285" t="s">
        <v>112</v>
      </c>
      <c r="J7" s="340" t="s">
        <v>179</v>
      </c>
      <c r="K7" s="917"/>
      <c r="L7" s="719"/>
    </row>
    <row r="8" spans="1:11" s="57" customFormat="1" ht="37.5" customHeight="1">
      <c r="A8" s="720"/>
      <c r="B8" s="341">
        <f aca="true" t="shared" si="0" ref="B8:H8">SUM(B9+B18+B53+B62+B71+B96+B99)</f>
        <v>43996560</v>
      </c>
      <c r="C8" s="341">
        <f t="shared" si="0"/>
        <v>37301000</v>
      </c>
      <c r="D8" s="341">
        <f t="shared" si="0"/>
        <v>1500000</v>
      </c>
      <c r="E8" s="341">
        <f t="shared" si="0"/>
        <v>438000</v>
      </c>
      <c r="F8" s="341">
        <f t="shared" si="0"/>
        <v>83235560</v>
      </c>
      <c r="G8" s="341">
        <f t="shared" si="0"/>
        <v>0</v>
      </c>
      <c r="H8" s="341">
        <f t="shared" si="0"/>
        <v>18585388.43</v>
      </c>
      <c r="I8" s="341">
        <f>SUM(G8:H8)</f>
        <v>18585388.43</v>
      </c>
      <c r="J8" s="341">
        <f>SUM(J9+J18+J53+J62+J71+J96+J99)</f>
        <v>12983830.95</v>
      </c>
      <c r="K8" s="341">
        <f>+F8+I8+J8</f>
        <v>114804779.38000001</v>
      </c>
    </row>
    <row r="9" spans="1:11" s="42" customFormat="1" ht="39.75" customHeight="1">
      <c r="A9" s="721" t="s">
        <v>128</v>
      </c>
      <c r="B9" s="61">
        <f>SUM(B10+B11+B12+B13+B14+B15+B16+B17)</f>
        <v>39900000</v>
      </c>
      <c r="C9" s="61">
        <f>SUM(C10+C11+C12+C13+C14+C15+C16+C17)</f>
        <v>1000000</v>
      </c>
      <c r="D9" s="61">
        <f>SUM(D10+D11+D12+D13+D14+D15+D16+D17)</f>
        <v>0</v>
      </c>
      <c r="E9" s="61">
        <f>SUM(E10+E11+E12+E13+E14+E15+E16+E17)</f>
        <v>0</v>
      </c>
      <c r="F9" s="348">
        <f aca="true" t="shared" si="1" ref="F9:F17">SUM(B9:E9)</f>
        <v>40900000</v>
      </c>
      <c r="G9" s="61">
        <f>SUM(G11)</f>
        <v>0</v>
      </c>
      <c r="H9" s="61">
        <f>SUM(H10+H11+H12+H13+H14+H15+H16+H17)</f>
        <v>8856100</v>
      </c>
      <c r="I9" s="348">
        <f>SUM(G9:H9)</f>
        <v>8856100</v>
      </c>
      <c r="J9" s="342">
        <f>SUM(J10+J11+J12+J13+J14+J15+J16+J17)</f>
        <v>1233380</v>
      </c>
      <c r="K9" s="348">
        <f>SUM(F9+I9+J9)</f>
        <v>50989480</v>
      </c>
    </row>
    <row r="10" spans="1:14" s="42" customFormat="1" ht="25.5" customHeight="1">
      <c r="A10" s="50" t="s">
        <v>167</v>
      </c>
      <c r="B10" s="60">
        <v>33000000</v>
      </c>
      <c r="C10" s="60">
        <v>0</v>
      </c>
      <c r="D10" s="60">
        <v>0</v>
      </c>
      <c r="E10" s="60">
        <v>0</v>
      </c>
      <c r="F10" s="722">
        <f t="shared" si="1"/>
        <v>33000000</v>
      </c>
      <c r="G10" s="60">
        <v>0</v>
      </c>
      <c r="H10" s="60">
        <v>0</v>
      </c>
      <c r="I10" s="722">
        <f aca="true" t="shared" si="2" ref="I10:I17">SUM(G10:H10)</f>
        <v>0</v>
      </c>
      <c r="J10" s="343">
        <v>0</v>
      </c>
      <c r="K10" s="723">
        <f aca="true" t="shared" si="3" ref="K10:K18">+F10+I10+J10</f>
        <v>33000000</v>
      </c>
      <c r="N10" s="500"/>
    </row>
    <row r="11" spans="1:11" s="42" customFormat="1" ht="25.5" customHeight="1">
      <c r="A11" s="51" t="s">
        <v>143</v>
      </c>
      <c r="B11" s="59">
        <v>2800000</v>
      </c>
      <c r="C11" s="59">
        <v>0</v>
      </c>
      <c r="D11" s="59">
        <v>0</v>
      </c>
      <c r="E11" s="59">
        <v>0</v>
      </c>
      <c r="F11" s="724">
        <f t="shared" si="1"/>
        <v>2800000</v>
      </c>
      <c r="G11" s="59">
        <v>0</v>
      </c>
      <c r="H11" s="59">
        <v>0</v>
      </c>
      <c r="I11" s="724">
        <f t="shared" si="2"/>
        <v>0</v>
      </c>
      <c r="J11" s="344">
        <v>0</v>
      </c>
      <c r="K11" s="725">
        <f t="shared" si="3"/>
        <v>2800000</v>
      </c>
    </row>
    <row r="12" spans="1:11" s="42" customFormat="1" ht="25.5" customHeight="1">
      <c r="A12" s="51" t="s">
        <v>144</v>
      </c>
      <c r="B12" s="59">
        <v>0</v>
      </c>
      <c r="C12" s="59">
        <v>0</v>
      </c>
      <c r="D12" s="59">
        <v>0</v>
      </c>
      <c r="E12" s="59">
        <v>0</v>
      </c>
      <c r="F12" s="724">
        <f t="shared" si="1"/>
        <v>0</v>
      </c>
      <c r="G12" s="59">
        <v>0</v>
      </c>
      <c r="H12" s="59">
        <v>0</v>
      </c>
      <c r="I12" s="724">
        <f t="shared" si="2"/>
        <v>0</v>
      </c>
      <c r="J12" s="344">
        <v>0</v>
      </c>
      <c r="K12" s="725">
        <f t="shared" si="3"/>
        <v>0</v>
      </c>
    </row>
    <row r="13" spans="1:14" s="42" customFormat="1" ht="25.5" customHeight="1">
      <c r="A13" s="51" t="s">
        <v>168</v>
      </c>
      <c r="B13" s="59">
        <v>1600000</v>
      </c>
      <c r="C13" s="59">
        <v>0</v>
      </c>
      <c r="D13" s="59">
        <v>0</v>
      </c>
      <c r="E13" s="59">
        <v>0</v>
      </c>
      <c r="F13" s="724">
        <f t="shared" si="1"/>
        <v>1600000</v>
      </c>
      <c r="G13" s="59">
        <v>0</v>
      </c>
      <c r="H13" s="59">
        <v>0</v>
      </c>
      <c r="I13" s="724">
        <f>SUM(G13:H13)</f>
        <v>0</v>
      </c>
      <c r="J13" s="344">
        <v>0</v>
      </c>
      <c r="K13" s="725">
        <f t="shared" si="3"/>
        <v>1600000</v>
      </c>
      <c r="N13" s="500"/>
    </row>
    <row r="14" spans="1:11" s="42" customFormat="1" ht="25.5" customHeight="1">
      <c r="A14" s="51" t="s">
        <v>169</v>
      </c>
      <c r="B14" s="59">
        <v>2500000</v>
      </c>
      <c r="C14" s="59">
        <v>0</v>
      </c>
      <c r="D14" s="59">
        <v>0</v>
      </c>
      <c r="E14" s="59">
        <v>0</v>
      </c>
      <c r="F14" s="724">
        <f t="shared" si="1"/>
        <v>2500000</v>
      </c>
      <c r="G14" s="59">
        <v>0</v>
      </c>
      <c r="H14" s="59">
        <v>0</v>
      </c>
      <c r="I14" s="724">
        <f t="shared" si="2"/>
        <v>0</v>
      </c>
      <c r="J14" s="344">
        <v>0</v>
      </c>
      <c r="K14" s="725">
        <f t="shared" si="3"/>
        <v>2500000</v>
      </c>
    </row>
    <row r="15" spans="1:11" s="42" customFormat="1" ht="25.5" customHeight="1">
      <c r="A15" s="51" t="s">
        <v>302</v>
      </c>
      <c r="B15" s="59">
        <v>0</v>
      </c>
      <c r="C15" s="59">
        <v>0</v>
      </c>
      <c r="D15" s="59">
        <v>0</v>
      </c>
      <c r="E15" s="59">
        <v>0</v>
      </c>
      <c r="F15" s="724">
        <f t="shared" si="1"/>
        <v>0</v>
      </c>
      <c r="G15" s="59">
        <v>0</v>
      </c>
      <c r="H15" s="59">
        <f>4500000+3050000+1306100-H17</f>
        <v>6020460</v>
      </c>
      <c r="I15" s="724">
        <f t="shared" si="2"/>
        <v>6020460</v>
      </c>
      <c r="J15" s="344">
        <f>680000+45000+200000+308380</f>
        <v>1233380</v>
      </c>
      <c r="K15" s="725">
        <f t="shared" si="3"/>
        <v>7253840</v>
      </c>
    </row>
    <row r="16" spans="1:11" s="42" customFormat="1" ht="25.5" customHeight="1">
      <c r="A16" s="51" t="s">
        <v>462</v>
      </c>
      <c r="B16" s="59">
        <v>0</v>
      </c>
      <c r="C16" s="59">
        <v>1000000</v>
      </c>
      <c r="D16" s="59">
        <v>0</v>
      </c>
      <c r="E16" s="59">
        <v>0</v>
      </c>
      <c r="F16" s="724">
        <f t="shared" si="1"/>
        <v>1000000</v>
      </c>
      <c r="G16" s="59">
        <v>0</v>
      </c>
      <c r="H16" s="59">
        <v>0</v>
      </c>
      <c r="I16" s="724">
        <f t="shared" si="2"/>
        <v>0</v>
      </c>
      <c r="J16" s="344">
        <v>0</v>
      </c>
      <c r="K16" s="725">
        <f t="shared" si="3"/>
        <v>1000000</v>
      </c>
    </row>
    <row r="17" spans="1:11" s="42" customFormat="1" ht="25.5" customHeight="1">
      <c r="A17" s="53" t="s">
        <v>303</v>
      </c>
      <c r="B17" s="59">
        <v>0</v>
      </c>
      <c r="C17" s="59">
        <v>0</v>
      </c>
      <c r="D17" s="59">
        <v>0</v>
      </c>
      <c r="E17" s="59">
        <v>0</v>
      </c>
      <c r="F17" s="726">
        <f t="shared" si="1"/>
        <v>0</v>
      </c>
      <c r="G17" s="62">
        <v>0</v>
      </c>
      <c r="H17" s="62">
        <f>1836840+998800</f>
        <v>2835640</v>
      </c>
      <c r="I17" s="724">
        <f t="shared" si="2"/>
        <v>2835640</v>
      </c>
      <c r="J17" s="345">
        <v>0</v>
      </c>
      <c r="K17" s="727">
        <f t="shared" si="3"/>
        <v>2835640</v>
      </c>
    </row>
    <row r="18" spans="1:11" s="42" customFormat="1" ht="25.5" customHeight="1">
      <c r="A18" s="728" t="s">
        <v>170</v>
      </c>
      <c r="B18" s="61">
        <f>SUM(B19+B26+B36+B47)</f>
        <v>2048160</v>
      </c>
      <c r="C18" s="61">
        <f>SUM(C19+C26+C36+C47)</f>
        <v>4729200</v>
      </c>
      <c r="D18" s="61">
        <f>SUM(D19+D26+D36+D47)</f>
        <v>1000000</v>
      </c>
      <c r="E18" s="61">
        <f>SUM(E19+E26+E36+E47)</f>
        <v>0</v>
      </c>
      <c r="F18" s="61">
        <f>SUM(F19+F26+F36+F47)</f>
        <v>7777360</v>
      </c>
      <c r="G18" s="61">
        <f>SUM(G9:G17)</f>
        <v>0</v>
      </c>
      <c r="H18" s="61">
        <f>SUM(H19+H26+H36+H47)</f>
        <v>950000</v>
      </c>
      <c r="I18" s="61">
        <f>+G18+H18</f>
        <v>950000</v>
      </c>
      <c r="J18" s="342">
        <f>SUM(J19+J26+J36+J47)</f>
        <v>10872865</v>
      </c>
      <c r="K18" s="61">
        <f t="shared" si="3"/>
        <v>19600225</v>
      </c>
    </row>
    <row r="19" spans="1:11" s="42" customFormat="1" ht="25.5" customHeight="1">
      <c r="A19" s="729" t="s">
        <v>174</v>
      </c>
      <c r="B19" s="346">
        <f>SUM(B20:B25)</f>
        <v>50000</v>
      </c>
      <c r="C19" s="346">
        <f aca="true" t="shared" si="4" ref="C19:K19">SUM(C20:C25)</f>
        <v>1393200</v>
      </c>
      <c r="D19" s="346">
        <f t="shared" si="4"/>
        <v>150000</v>
      </c>
      <c r="E19" s="346">
        <f t="shared" si="4"/>
        <v>0</v>
      </c>
      <c r="F19" s="346">
        <f t="shared" si="4"/>
        <v>1593200</v>
      </c>
      <c r="G19" s="346">
        <f t="shared" si="4"/>
        <v>0</v>
      </c>
      <c r="H19" s="346">
        <f t="shared" si="4"/>
        <v>450000</v>
      </c>
      <c r="I19" s="346">
        <f t="shared" si="4"/>
        <v>450000</v>
      </c>
      <c r="J19" s="346">
        <f t="shared" si="4"/>
        <v>6472000</v>
      </c>
      <c r="K19" s="346">
        <f t="shared" si="4"/>
        <v>8515200</v>
      </c>
    </row>
    <row r="20" spans="1:11" s="45" customFormat="1" ht="25.5" customHeight="1">
      <c r="A20" s="54" t="s">
        <v>145</v>
      </c>
      <c r="B20" s="58">
        <v>0</v>
      </c>
      <c r="C20" s="58">
        <v>36000</v>
      </c>
      <c r="D20" s="58">
        <v>0</v>
      </c>
      <c r="E20" s="58">
        <v>0</v>
      </c>
      <c r="F20" s="730">
        <f>SUM(B20:E20)</f>
        <v>36000</v>
      </c>
      <c r="G20" s="58">
        <v>0</v>
      </c>
      <c r="H20" s="58">
        <v>0</v>
      </c>
      <c r="I20" s="730">
        <f aca="true" t="shared" si="5" ref="I20:I25">SUM(G20:H20)</f>
        <v>0</v>
      </c>
      <c r="J20" s="347">
        <v>0</v>
      </c>
      <c r="K20" s="731">
        <f aca="true" t="shared" si="6" ref="K20:K25">+F20+I20+J20</f>
        <v>36000</v>
      </c>
    </row>
    <row r="21" spans="1:11" s="45" customFormat="1" ht="25.5" customHeight="1">
      <c r="A21" s="51" t="s">
        <v>171</v>
      </c>
      <c r="B21" s="379" t="s">
        <v>457</v>
      </c>
      <c r="C21" s="59">
        <v>0</v>
      </c>
      <c r="D21" s="59">
        <v>0</v>
      </c>
      <c r="E21" s="59">
        <v>0</v>
      </c>
      <c r="F21" s="730">
        <f>SUM(B21:E21)</f>
        <v>0</v>
      </c>
      <c r="G21" s="59">
        <v>0</v>
      </c>
      <c r="H21" s="59">
        <v>450000</v>
      </c>
      <c r="I21" s="730">
        <f t="shared" si="5"/>
        <v>450000</v>
      </c>
      <c r="J21" s="344">
        <v>0</v>
      </c>
      <c r="K21" s="731">
        <f t="shared" si="6"/>
        <v>450000</v>
      </c>
    </row>
    <row r="22" spans="1:11" s="45" customFormat="1" ht="25.5" customHeight="1">
      <c r="A22" s="250" t="s">
        <v>535</v>
      </c>
      <c r="B22" s="59">
        <v>0</v>
      </c>
      <c r="C22" s="59">
        <v>1257200</v>
      </c>
      <c r="D22" s="59">
        <v>0</v>
      </c>
      <c r="E22" s="59">
        <v>0</v>
      </c>
      <c r="F22" s="730">
        <f>SUM(B22:E22)</f>
        <v>1257200</v>
      </c>
      <c r="G22" s="59">
        <v>0</v>
      </c>
      <c r="H22" s="59">
        <v>0</v>
      </c>
      <c r="I22" s="730">
        <f t="shared" si="5"/>
        <v>0</v>
      </c>
      <c r="J22" s="344">
        <f>1150000+4488000+370000+350000</f>
        <v>6358000</v>
      </c>
      <c r="K22" s="731">
        <f t="shared" si="6"/>
        <v>7615200</v>
      </c>
    </row>
    <row r="23" spans="1:12" s="45" customFormat="1" ht="25.5" customHeight="1">
      <c r="A23" s="51" t="s">
        <v>146</v>
      </c>
      <c r="B23" s="59">
        <v>0</v>
      </c>
      <c r="C23" s="59">
        <v>0</v>
      </c>
      <c r="D23" s="59">
        <v>0</v>
      </c>
      <c r="E23" s="59">
        <v>0</v>
      </c>
      <c r="F23" s="730">
        <f aca="true" t="shared" si="7" ref="F23:F35">SUM(B23:E23)</f>
        <v>0</v>
      </c>
      <c r="G23" s="59">
        <v>0</v>
      </c>
      <c r="H23" s="59">
        <v>0</v>
      </c>
      <c r="I23" s="730">
        <f t="shared" si="5"/>
        <v>0</v>
      </c>
      <c r="J23" s="344">
        <v>64000</v>
      </c>
      <c r="K23" s="731">
        <f t="shared" si="6"/>
        <v>64000</v>
      </c>
      <c r="L23" s="287"/>
    </row>
    <row r="24" spans="1:11" s="45" customFormat="1" ht="25.5" customHeight="1">
      <c r="A24" s="51" t="s">
        <v>172</v>
      </c>
      <c r="B24" s="59">
        <v>0</v>
      </c>
      <c r="C24" s="59"/>
      <c r="D24" s="59">
        <v>0</v>
      </c>
      <c r="E24" s="59">
        <v>0</v>
      </c>
      <c r="F24" s="730">
        <f t="shared" si="7"/>
        <v>0</v>
      </c>
      <c r="G24" s="59">
        <v>0</v>
      </c>
      <c r="H24" s="59">
        <v>0</v>
      </c>
      <c r="I24" s="730">
        <f t="shared" si="5"/>
        <v>0</v>
      </c>
      <c r="J24" s="344">
        <v>0</v>
      </c>
      <c r="K24" s="731">
        <f t="shared" si="6"/>
        <v>0</v>
      </c>
    </row>
    <row r="25" spans="1:11" s="45" customFormat="1" ht="25.5" customHeight="1">
      <c r="A25" s="250" t="s">
        <v>537</v>
      </c>
      <c r="B25" s="59">
        <v>50000</v>
      </c>
      <c r="C25" s="59">
        <v>100000</v>
      </c>
      <c r="D25" s="59">
        <v>150000</v>
      </c>
      <c r="E25" s="59">
        <v>0</v>
      </c>
      <c r="F25" s="730">
        <f t="shared" si="7"/>
        <v>300000</v>
      </c>
      <c r="G25" s="59">
        <v>0</v>
      </c>
      <c r="H25" s="59">
        <v>0</v>
      </c>
      <c r="I25" s="724">
        <f t="shared" si="5"/>
        <v>0</v>
      </c>
      <c r="J25" s="344">
        <f>50000</f>
        <v>50000</v>
      </c>
      <c r="K25" s="731">
        <f t="shared" si="6"/>
        <v>350000</v>
      </c>
    </row>
    <row r="26" spans="1:11" s="45" customFormat="1" ht="25.5" customHeight="1">
      <c r="A26" s="729" t="s">
        <v>175</v>
      </c>
      <c r="B26" s="346">
        <f aca="true" t="shared" si="8" ref="B26:K26">SUM(B27:B35)</f>
        <v>550000</v>
      </c>
      <c r="C26" s="346">
        <f t="shared" si="8"/>
        <v>930000</v>
      </c>
      <c r="D26" s="346">
        <f t="shared" si="8"/>
        <v>300000</v>
      </c>
      <c r="E26" s="346">
        <f t="shared" si="8"/>
        <v>0</v>
      </c>
      <c r="F26" s="346">
        <f t="shared" si="8"/>
        <v>1780000</v>
      </c>
      <c r="G26" s="346">
        <f t="shared" si="8"/>
        <v>0</v>
      </c>
      <c r="H26" s="346">
        <f t="shared" si="8"/>
        <v>500000</v>
      </c>
      <c r="I26" s="346">
        <f t="shared" si="8"/>
        <v>500000</v>
      </c>
      <c r="J26" s="346">
        <f t="shared" si="8"/>
        <v>1120000</v>
      </c>
      <c r="K26" s="346">
        <f t="shared" si="8"/>
        <v>3400000</v>
      </c>
    </row>
    <row r="27" spans="1:11" s="45" customFormat="1" ht="25.5" customHeight="1">
      <c r="A27" s="54" t="s">
        <v>147</v>
      </c>
      <c r="B27" s="58">
        <v>0</v>
      </c>
      <c r="C27" s="58">
        <v>0</v>
      </c>
      <c r="D27" s="58">
        <v>0</v>
      </c>
      <c r="E27" s="58">
        <v>0</v>
      </c>
      <c r="F27" s="730">
        <f t="shared" si="7"/>
        <v>0</v>
      </c>
      <c r="G27" s="58">
        <v>0</v>
      </c>
      <c r="H27" s="58">
        <v>0</v>
      </c>
      <c r="I27" s="730">
        <f aca="true" t="shared" si="9" ref="I27:I34">SUM(G27:H27)</f>
        <v>0</v>
      </c>
      <c r="J27" s="347">
        <v>0</v>
      </c>
      <c r="K27" s="731">
        <f>SUM(I27:J27)</f>
        <v>0</v>
      </c>
    </row>
    <row r="28" spans="1:11" s="45" customFormat="1" ht="25.5" customHeight="1">
      <c r="A28" s="51" t="s">
        <v>148</v>
      </c>
      <c r="B28" s="59">
        <v>0</v>
      </c>
      <c r="C28" s="59">
        <v>0</v>
      </c>
      <c r="D28" s="59">
        <v>0</v>
      </c>
      <c r="E28" s="59">
        <v>0</v>
      </c>
      <c r="F28" s="724">
        <f t="shared" si="7"/>
        <v>0</v>
      </c>
      <c r="G28" s="59">
        <v>0</v>
      </c>
      <c r="H28" s="59">
        <v>0</v>
      </c>
      <c r="I28" s="730">
        <f t="shared" si="9"/>
        <v>0</v>
      </c>
      <c r="J28" s="344">
        <v>0</v>
      </c>
      <c r="K28" s="731">
        <f>+F28+I28+J28</f>
        <v>0</v>
      </c>
    </row>
    <row r="29" spans="1:11" s="45" customFormat="1" ht="25.5" customHeight="1">
      <c r="A29" s="51" t="s">
        <v>149</v>
      </c>
      <c r="B29" s="59">
        <v>50000</v>
      </c>
      <c r="C29" s="59">
        <v>50000</v>
      </c>
      <c r="D29" s="59">
        <v>200000</v>
      </c>
      <c r="E29" s="59">
        <v>0</v>
      </c>
      <c r="F29" s="724">
        <f t="shared" si="7"/>
        <v>300000</v>
      </c>
      <c r="G29" s="59">
        <v>0</v>
      </c>
      <c r="H29" s="378" t="s">
        <v>457</v>
      </c>
      <c r="I29" s="730">
        <f t="shared" si="9"/>
        <v>0</v>
      </c>
      <c r="J29" s="344">
        <f>500000+120000</f>
        <v>620000</v>
      </c>
      <c r="K29" s="731">
        <f aca="true" t="shared" si="10" ref="K29:K52">+F29+I29+J29</f>
        <v>920000</v>
      </c>
    </row>
    <row r="30" spans="1:11" s="45" customFormat="1" ht="25.5" customHeight="1">
      <c r="A30" s="51" t="s">
        <v>150</v>
      </c>
      <c r="B30" s="59">
        <v>50000</v>
      </c>
      <c r="C30" s="59">
        <v>100000</v>
      </c>
      <c r="D30" s="59">
        <v>0</v>
      </c>
      <c r="E30" s="59">
        <v>0</v>
      </c>
      <c r="F30" s="724">
        <f t="shared" si="7"/>
        <v>150000</v>
      </c>
      <c r="G30" s="59">
        <v>0</v>
      </c>
      <c r="H30" s="59">
        <v>0</v>
      </c>
      <c r="I30" s="730">
        <f t="shared" si="9"/>
        <v>0</v>
      </c>
      <c r="J30" s="344">
        <v>0</v>
      </c>
      <c r="K30" s="731">
        <f t="shared" si="10"/>
        <v>150000</v>
      </c>
    </row>
    <row r="31" spans="1:11" s="45" customFormat="1" ht="25.5" customHeight="1">
      <c r="A31" s="51" t="s">
        <v>151</v>
      </c>
      <c r="B31" s="59">
        <v>100000</v>
      </c>
      <c r="C31" s="59">
        <v>50000</v>
      </c>
      <c r="D31" s="59">
        <v>0</v>
      </c>
      <c r="E31" s="59">
        <v>0</v>
      </c>
      <c r="F31" s="724">
        <f t="shared" si="7"/>
        <v>150000</v>
      </c>
      <c r="G31" s="59">
        <v>0</v>
      </c>
      <c r="H31" s="59">
        <v>0</v>
      </c>
      <c r="I31" s="730">
        <f t="shared" si="9"/>
        <v>0</v>
      </c>
      <c r="J31" s="344">
        <v>0</v>
      </c>
      <c r="K31" s="731">
        <f t="shared" si="10"/>
        <v>150000</v>
      </c>
    </row>
    <row r="32" spans="1:11" s="45" customFormat="1" ht="25.5" customHeight="1">
      <c r="A32" s="51" t="s">
        <v>152</v>
      </c>
      <c r="B32" s="59">
        <v>50000</v>
      </c>
      <c r="C32" s="59">
        <v>50000</v>
      </c>
      <c r="D32" s="59">
        <v>0</v>
      </c>
      <c r="E32" s="59">
        <v>0</v>
      </c>
      <c r="F32" s="344">
        <f t="shared" si="7"/>
        <v>100000</v>
      </c>
      <c r="G32" s="59">
        <v>0</v>
      </c>
      <c r="H32" s="59">
        <v>0</v>
      </c>
      <c r="I32" s="730">
        <f t="shared" si="9"/>
        <v>0</v>
      </c>
      <c r="J32" s="344">
        <v>500000</v>
      </c>
      <c r="K32" s="731">
        <f t="shared" si="10"/>
        <v>600000</v>
      </c>
    </row>
    <row r="33" spans="1:11" s="45" customFormat="1" ht="25.5" customHeight="1">
      <c r="A33" s="51" t="s">
        <v>153</v>
      </c>
      <c r="B33" s="59">
        <v>300000</v>
      </c>
      <c r="C33" s="59">
        <v>200000</v>
      </c>
      <c r="D33" s="59">
        <v>100000</v>
      </c>
      <c r="E33" s="59">
        <v>0</v>
      </c>
      <c r="F33" s="344">
        <f t="shared" si="7"/>
        <v>600000</v>
      </c>
      <c r="G33" s="59">
        <v>0</v>
      </c>
      <c r="H33" s="59">
        <v>200000</v>
      </c>
      <c r="I33" s="730">
        <f t="shared" si="9"/>
        <v>200000</v>
      </c>
      <c r="J33" s="344">
        <v>0</v>
      </c>
      <c r="K33" s="731">
        <f t="shared" si="10"/>
        <v>800000</v>
      </c>
    </row>
    <row r="34" spans="1:11" s="45" customFormat="1" ht="25.5" customHeight="1">
      <c r="A34" s="51" t="s">
        <v>154</v>
      </c>
      <c r="B34" s="59">
        <v>0</v>
      </c>
      <c r="C34" s="378" t="s">
        <v>457</v>
      </c>
      <c r="D34" s="59">
        <v>0</v>
      </c>
      <c r="E34" s="59">
        <v>0</v>
      </c>
      <c r="F34" s="344">
        <f t="shared" si="7"/>
        <v>0</v>
      </c>
      <c r="G34" s="59">
        <v>0</v>
      </c>
      <c r="H34" s="59">
        <v>300000</v>
      </c>
      <c r="I34" s="730">
        <f t="shared" si="9"/>
        <v>300000</v>
      </c>
      <c r="J34" s="344">
        <v>0</v>
      </c>
      <c r="K34" s="731">
        <f t="shared" si="10"/>
        <v>300000</v>
      </c>
    </row>
    <row r="35" spans="1:20" s="734" customFormat="1" ht="25.5" customHeight="1">
      <c r="A35" s="283" t="s">
        <v>821</v>
      </c>
      <c r="B35" s="58"/>
      <c r="C35" s="732">
        <v>480000</v>
      </c>
      <c r="D35" s="58"/>
      <c r="E35" s="58"/>
      <c r="F35" s="344">
        <f t="shared" si="7"/>
        <v>480000</v>
      </c>
      <c r="G35" s="58"/>
      <c r="H35" s="58"/>
      <c r="I35" s="730"/>
      <c r="J35" s="347"/>
      <c r="K35" s="731">
        <f t="shared" si="10"/>
        <v>480000</v>
      </c>
      <c r="L35" s="733"/>
      <c r="M35" s="45"/>
      <c r="N35" s="45"/>
      <c r="O35" s="45"/>
      <c r="P35" s="45"/>
      <c r="Q35" s="45"/>
      <c r="R35" s="45"/>
      <c r="S35" s="45"/>
      <c r="T35" s="45"/>
    </row>
    <row r="36" spans="1:12" s="45" customFormat="1" ht="25.5" customHeight="1">
      <c r="A36" s="729" t="s">
        <v>173</v>
      </c>
      <c r="B36" s="346">
        <f>SUM(B37:B46)</f>
        <v>1396000</v>
      </c>
      <c r="C36" s="346">
        <f>SUM(C37:C46)</f>
        <v>1406000</v>
      </c>
      <c r="D36" s="346">
        <f>SUM(D37:D46)</f>
        <v>550000</v>
      </c>
      <c r="E36" s="346">
        <f>SUM(E37:E46)</f>
        <v>0</v>
      </c>
      <c r="F36" s="346">
        <f>SUM(F37+F38+F39+F40+F41+F42+F43+F44+F45+F46)</f>
        <v>3352000</v>
      </c>
      <c r="G36" s="346">
        <f>SUM(G37+G38+G39+G40+G41+G42+G43+G44+G45)</f>
        <v>0</v>
      </c>
      <c r="H36" s="346">
        <f>SUM(H37+H38+H39+H40+H41+H42+H43+H44+H45)</f>
        <v>0</v>
      </c>
      <c r="I36" s="346">
        <f>+G36+H36</f>
        <v>0</v>
      </c>
      <c r="J36" s="346">
        <f>SUM(J37+J38+J39+J40+J41+J42+J43+J44+J45)</f>
        <v>80000</v>
      </c>
      <c r="K36" s="735">
        <f t="shared" si="10"/>
        <v>3432000</v>
      </c>
      <c r="L36" s="733"/>
    </row>
    <row r="37" spans="1:11" s="45" customFormat="1" ht="25.5" customHeight="1">
      <c r="A37" s="54" t="s">
        <v>155</v>
      </c>
      <c r="B37" s="58">
        <v>150000</v>
      </c>
      <c r="C37" s="380">
        <v>50000</v>
      </c>
      <c r="D37" s="380">
        <v>150000</v>
      </c>
      <c r="E37" s="58">
        <v>0</v>
      </c>
      <c r="F37" s="730">
        <f aca="true" t="shared" si="11" ref="F37:F46">SUM(B37:E37)</f>
        <v>350000</v>
      </c>
      <c r="G37" s="58">
        <v>0</v>
      </c>
      <c r="H37" s="58">
        <v>0</v>
      </c>
      <c r="I37" s="347">
        <f>SUM(G37:H37)</f>
        <v>0</v>
      </c>
      <c r="J37" s="347">
        <v>0</v>
      </c>
      <c r="K37" s="731">
        <f t="shared" si="10"/>
        <v>350000</v>
      </c>
    </row>
    <row r="38" spans="1:11" s="45" customFormat="1" ht="25.5" customHeight="1">
      <c r="A38" s="51" t="s">
        <v>156</v>
      </c>
      <c r="B38" s="58">
        <v>100000</v>
      </c>
      <c r="C38" s="58">
        <v>100000</v>
      </c>
      <c r="D38" s="58">
        <v>100000</v>
      </c>
      <c r="E38" s="59">
        <v>0</v>
      </c>
      <c r="F38" s="730">
        <f t="shared" si="11"/>
        <v>300000</v>
      </c>
      <c r="G38" s="59">
        <v>0</v>
      </c>
      <c r="H38" s="59">
        <v>0</v>
      </c>
      <c r="I38" s="347">
        <f>SUM(G38:H38)</f>
        <v>0</v>
      </c>
      <c r="J38" s="344">
        <v>0</v>
      </c>
      <c r="K38" s="731">
        <f t="shared" si="10"/>
        <v>300000</v>
      </c>
    </row>
    <row r="39" spans="1:11" s="45" customFormat="1" ht="25.5" customHeight="1">
      <c r="A39" s="51" t="s">
        <v>157</v>
      </c>
      <c r="B39" s="58">
        <v>100000</v>
      </c>
      <c r="C39" s="58">
        <v>100000</v>
      </c>
      <c r="D39" s="58">
        <v>0</v>
      </c>
      <c r="E39" s="59">
        <v>0</v>
      </c>
      <c r="F39" s="730">
        <f t="shared" si="11"/>
        <v>200000</v>
      </c>
      <c r="G39" s="59">
        <v>0</v>
      </c>
      <c r="H39" s="59">
        <v>0</v>
      </c>
      <c r="I39" s="347">
        <f aca="true" t="shared" si="12" ref="I39:I45">SUM(G39:H39)</f>
        <v>0</v>
      </c>
      <c r="J39" s="344">
        <v>0</v>
      </c>
      <c r="K39" s="731">
        <f t="shared" si="10"/>
        <v>200000</v>
      </c>
    </row>
    <row r="40" spans="1:11" s="45" customFormat="1" ht="25.5" customHeight="1">
      <c r="A40" s="51" t="s">
        <v>158</v>
      </c>
      <c r="B40" s="58">
        <v>50000</v>
      </c>
      <c r="C40" s="58">
        <v>150000</v>
      </c>
      <c r="D40" s="58">
        <v>300000</v>
      </c>
      <c r="E40" s="59">
        <v>0</v>
      </c>
      <c r="F40" s="730">
        <f t="shared" si="11"/>
        <v>500000</v>
      </c>
      <c r="G40" s="59">
        <v>0</v>
      </c>
      <c r="H40" s="59">
        <v>0</v>
      </c>
      <c r="I40" s="347">
        <f t="shared" si="12"/>
        <v>0</v>
      </c>
      <c r="J40" s="344">
        <v>0</v>
      </c>
      <c r="K40" s="731">
        <f t="shared" si="10"/>
        <v>500000</v>
      </c>
    </row>
    <row r="41" spans="1:11" s="45" customFormat="1" ht="25.5" customHeight="1">
      <c r="A41" s="51" t="s">
        <v>159</v>
      </c>
      <c r="B41" s="58">
        <v>50000</v>
      </c>
      <c r="C41" s="58">
        <v>30000</v>
      </c>
      <c r="D41" s="58">
        <v>0</v>
      </c>
      <c r="E41" s="59">
        <v>0</v>
      </c>
      <c r="F41" s="730">
        <f t="shared" si="11"/>
        <v>80000</v>
      </c>
      <c r="G41" s="59">
        <v>0</v>
      </c>
      <c r="H41" s="59">
        <v>0</v>
      </c>
      <c r="I41" s="347">
        <f t="shared" si="12"/>
        <v>0</v>
      </c>
      <c r="J41" s="344">
        <v>0</v>
      </c>
      <c r="K41" s="731">
        <f t="shared" si="10"/>
        <v>80000</v>
      </c>
    </row>
    <row r="42" spans="1:11" s="45" customFormat="1" ht="25.5" customHeight="1">
      <c r="A42" s="51" t="s">
        <v>160</v>
      </c>
      <c r="B42" s="58">
        <v>20000</v>
      </c>
      <c r="C42" s="58">
        <v>20000</v>
      </c>
      <c r="D42" s="58">
        <v>0</v>
      </c>
      <c r="E42" s="59">
        <v>0</v>
      </c>
      <c r="F42" s="730">
        <f t="shared" si="11"/>
        <v>40000</v>
      </c>
      <c r="G42" s="59">
        <v>0</v>
      </c>
      <c r="H42" s="59">
        <v>0</v>
      </c>
      <c r="I42" s="347">
        <f t="shared" si="12"/>
        <v>0</v>
      </c>
      <c r="J42" s="344">
        <v>0</v>
      </c>
      <c r="K42" s="731">
        <f t="shared" si="10"/>
        <v>40000</v>
      </c>
    </row>
    <row r="43" spans="1:11" s="45" customFormat="1" ht="25.5" customHeight="1">
      <c r="A43" s="51" t="s">
        <v>161</v>
      </c>
      <c r="B43" s="58">
        <v>30000</v>
      </c>
      <c r="C43" s="58">
        <v>50000</v>
      </c>
      <c r="D43" s="58">
        <v>0</v>
      </c>
      <c r="E43" s="59">
        <v>0</v>
      </c>
      <c r="F43" s="730">
        <f t="shared" si="11"/>
        <v>80000</v>
      </c>
      <c r="G43" s="59">
        <v>0</v>
      </c>
      <c r="H43" s="59">
        <v>0</v>
      </c>
      <c r="I43" s="347">
        <f t="shared" si="12"/>
        <v>0</v>
      </c>
      <c r="J43" s="344">
        <v>0</v>
      </c>
      <c r="K43" s="731">
        <f t="shared" si="10"/>
        <v>80000</v>
      </c>
    </row>
    <row r="44" spans="1:11" s="45" customFormat="1" ht="25.5" customHeight="1">
      <c r="A44" s="51" t="s">
        <v>162</v>
      </c>
      <c r="B44" s="58">
        <v>50000</v>
      </c>
      <c r="C44" s="58">
        <v>60000</v>
      </c>
      <c r="D44" s="58">
        <v>0</v>
      </c>
      <c r="E44" s="59">
        <v>0</v>
      </c>
      <c r="F44" s="730">
        <f t="shared" si="11"/>
        <v>110000</v>
      </c>
      <c r="G44" s="59">
        <v>0</v>
      </c>
      <c r="H44" s="59">
        <v>0</v>
      </c>
      <c r="I44" s="347">
        <f t="shared" si="12"/>
        <v>0</v>
      </c>
      <c r="J44" s="344">
        <v>0</v>
      </c>
      <c r="K44" s="731">
        <f t="shared" si="10"/>
        <v>110000</v>
      </c>
    </row>
    <row r="45" spans="1:11" s="45" customFormat="1" ht="25.5" customHeight="1">
      <c r="A45" s="250" t="s">
        <v>536</v>
      </c>
      <c r="B45" s="58">
        <v>826000</v>
      </c>
      <c r="C45" s="58">
        <v>826000</v>
      </c>
      <c r="D45" s="58">
        <v>0</v>
      </c>
      <c r="E45" s="59">
        <v>0</v>
      </c>
      <c r="F45" s="730">
        <f t="shared" si="11"/>
        <v>1652000</v>
      </c>
      <c r="G45" s="59">
        <v>0</v>
      </c>
      <c r="H45" s="59">
        <v>0</v>
      </c>
      <c r="I45" s="347">
        <f t="shared" si="12"/>
        <v>0</v>
      </c>
      <c r="J45" s="344">
        <v>80000</v>
      </c>
      <c r="K45" s="731">
        <f t="shared" si="10"/>
        <v>1732000</v>
      </c>
    </row>
    <row r="46" spans="1:11" s="45" customFormat="1" ht="25.5" customHeight="1">
      <c r="A46" s="51" t="s">
        <v>275</v>
      </c>
      <c r="B46" s="58">
        <v>20000</v>
      </c>
      <c r="C46" s="58">
        <v>20000</v>
      </c>
      <c r="D46" s="58">
        <v>0</v>
      </c>
      <c r="E46" s="58">
        <v>0</v>
      </c>
      <c r="F46" s="724">
        <f t="shared" si="11"/>
        <v>40000</v>
      </c>
      <c r="G46" s="286">
        <v>0</v>
      </c>
      <c r="H46" s="286">
        <v>0</v>
      </c>
      <c r="I46" s="344">
        <f>SUM(G46:H46)</f>
        <v>0</v>
      </c>
      <c r="J46" s="344">
        <v>0</v>
      </c>
      <c r="K46" s="725">
        <f t="shared" si="10"/>
        <v>40000</v>
      </c>
    </row>
    <row r="47" spans="1:11" s="45" customFormat="1" ht="25.5" customHeight="1">
      <c r="A47" s="729" t="s">
        <v>239</v>
      </c>
      <c r="B47" s="346">
        <f>SUM(B48:B52)</f>
        <v>52160</v>
      </c>
      <c r="C47" s="346">
        <f aca="true" t="shared" si="13" ref="C47:K47">SUM(C48:C52)</f>
        <v>1000000</v>
      </c>
      <c r="D47" s="346">
        <f t="shared" si="13"/>
        <v>0</v>
      </c>
      <c r="E47" s="346">
        <f t="shared" si="13"/>
        <v>0</v>
      </c>
      <c r="F47" s="346">
        <f t="shared" si="13"/>
        <v>1052160</v>
      </c>
      <c r="G47" s="346">
        <f t="shared" si="13"/>
        <v>0</v>
      </c>
      <c r="H47" s="346">
        <f t="shared" si="13"/>
        <v>0</v>
      </c>
      <c r="I47" s="346">
        <f t="shared" si="13"/>
        <v>0</v>
      </c>
      <c r="J47" s="346">
        <f t="shared" si="13"/>
        <v>3200865</v>
      </c>
      <c r="K47" s="346">
        <f t="shared" si="13"/>
        <v>4253025</v>
      </c>
    </row>
    <row r="48" spans="1:11" s="45" customFormat="1" ht="25.5" customHeight="1">
      <c r="A48" s="54" t="s">
        <v>163</v>
      </c>
      <c r="B48" s="58">
        <v>0</v>
      </c>
      <c r="C48" s="58">
        <v>0</v>
      </c>
      <c r="D48" s="58">
        <v>0</v>
      </c>
      <c r="E48" s="58">
        <v>0</v>
      </c>
      <c r="F48" s="730">
        <f>SUM(B48:E48)</f>
        <v>0</v>
      </c>
      <c r="G48" s="58">
        <v>0</v>
      </c>
      <c r="H48" s="58">
        <v>0</v>
      </c>
      <c r="I48" s="736">
        <f>+G48+H48</f>
        <v>0</v>
      </c>
      <c r="J48" s="347">
        <v>30865</v>
      </c>
      <c r="K48" s="731">
        <f t="shared" si="10"/>
        <v>30865</v>
      </c>
    </row>
    <row r="49" spans="1:11" s="45" customFormat="1" ht="25.5" customHeight="1">
      <c r="A49" s="51" t="s">
        <v>164</v>
      </c>
      <c r="B49" s="59">
        <v>0</v>
      </c>
      <c r="C49" s="59">
        <v>0</v>
      </c>
      <c r="D49" s="59">
        <v>0</v>
      </c>
      <c r="E49" s="59">
        <v>0</v>
      </c>
      <c r="F49" s="724">
        <f>SUM(B49:E49)</f>
        <v>0</v>
      </c>
      <c r="G49" s="59">
        <v>0</v>
      </c>
      <c r="H49" s="59">
        <v>0</v>
      </c>
      <c r="I49" s="736">
        <f>SUM(G49:H49)</f>
        <v>0</v>
      </c>
      <c r="J49" s="344">
        <v>480000</v>
      </c>
      <c r="K49" s="731">
        <f t="shared" si="10"/>
        <v>480000</v>
      </c>
    </row>
    <row r="50" spans="1:11" s="45" customFormat="1" ht="28.5" customHeight="1">
      <c r="A50" s="51" t="s">
        <v>165</v>
      </c>
      <c r="B50" s="59">
        <v>0</v>
      </c>
      <c r="C50" s="59">
        <v>1000000</v>
      </c>
      <c r="D50" s="59">
        <v>0</v>
      </c>
      <c r="E50" s="59">
        <v>0</v>
      </c>
      <c r="F50" s="724">
        <f>SUM(B50:E50)</f>
        <v>1000000</v>
      </c>
      <c r="G50" s="59">
        <v>0</v>
      </c>
      <c r="H50" s="59">
        <v>0</v>
      </c>
      <c r="I50" s="736">
        <f>SUM(G50:H50)</f>
        <v>0</v>
      </c>
      <c r="J50" s="344">
        <v>2500000</v>
      </c>
      <c r="K50" s="731">
        <f t="shared" si="10"/>
        <v>3500000</v>
      </c>
    </row>
    <row r="51" spans="1:11" s="45" customFormat="1" ht="28.5" customHeight="1">
      <c r="A51" s="51" t="s">
        <v>276</v>
      </c>
      <c r="B51" s="59">
        <v>0</v>
      </c>
      <c r="C51" s="59">
        <v>0</v>
      </c>
      <c r="D51" s="59">
        <v>0</v>
      </c>
      <c r="E51" s="59">
        <v>0</v>
      </c>
      <c r="F51" s="724">
        <f>SUM(B51:E51)</f>
        <v>0</v>
      </c>
      <c r="G51" s="59">
        <v>0</v>
      </c>
      <c r="H51" s="59">
        <v>0</v>
      </c>
      <c r="I51" s="736">
        <f>SUM(G51:H51)</f>
        <v>0</v>
      </c>
      <c r="J51" s="344">
        <v>40000</v>
      </c>
      <c r="K51" s="731">
        <f t="shared" si="10"/>
        <v>40000</v>
      </c>
    </row>
    <row r="52" spans="1:11" s="45" customFormat="1" ht="28.5" customHeight="1">
      <c r="A52" s="51" t="s">
        <v>277</v>
      </c>
      <c r="B52" s="59">
        <v>52160</v>
      </c>
      <c r="C52" s="59">
        <v>0</v>
      </c>
      <c r="D52" s="59">
        <v>0</v>
      </c>
      <c r="E52" s="59">
        <v>0</v>
      </c>
      <c r="F52" s="724">
        <f>SUM(B52:E52)</f>
        <v>52160</v>
      </c>
      <c r="G52" s="59">
        <v>0</v>
      </c>
      <c r="H52" s="59">
        <v>0</v>
      </c>
      <c r="I52" s="736">
        <f>SUM(G52:H52)</f>
        <v>0</v>
      </c>
      <c r="J52" s="344">
        <v>150000</v>
      </c>
      <c r="K52" s="731">
        <f t="shared" si="10"/>
        <v>202160</v>
      </c>
    </row>
    <row r="53" spans="1:11" s="45" customFormat="1" ht="25.5" customHeight="1">
      <c r="A53" s="728" t="s">
        <v>129</v>
      </c>
      <c r="B53" s="348">
        <f aca="true" t="shared" si="14" ref="B53:J53">SUM(B55:B60)</f>
        <v>0</v>
      </c>
      <c r="C53" s="348">
        <f t="shared" si="14"/>
        <v>30300800</v>
      </c>
      <c r="D53" s="348">
        <f t="shared" si="14"/>
        <v>0</v>
      </c>
      <c r="E53" s="348">
        <f t="shared" si="14"/>
        <v>0</v>
      </c>
      <c r="F53" s="348">
        <f t="shared" si="14"/>
        <v>30300800</v>
      </c>
      <c r="G53" s="348">
        <f t="shared" si="14"/>
        <v>0</v>
      </c>
      <c r="H53" s="348">
        <f t="shared" si="14"/>
        <v>0</v>
      </c>
      <c r="I53" s="348">
        <f t="shared" si="14"/>
        <v>0</v>
      </c>
      <c r="J53" s="348">
        <f t="shared" si="14"/>
        <v>285000</v>
      </c>
      <c r="K53" s="737">
        <f>SUM(K55:K60)</f>
        <v>30585800</v>
      </c>
    </row>
    <row r="54" spans="1:11" s="45" customFormat="1" ht="25.5" customHeight="1">
      <c r="A54" s="66" t="s">
        <v>279</v>
      </c>
      <c r="B54" s="67"/>
      <c r="C54" s="64"/>
      <c r="D54" s="64"/>
      <c r="E54" s="64">
        <v>0</v>
      </c>
      <c r="F54" s="738"/>
      <c r="G54" s="64"/>
      <c r="H54" s="64"/>
      <c r="I54" s="738"/>
      <c r="J54" s="349"/>
      <c r="K54" s="739"/>
    </row>
    <row r="55" spans="1:11" s="45" customFormat="1" ht="25.5" customHeight="1" hidden="1">
      <c r="A55" s="274" t="s">
        <v>648</v>
      </c>
      <c r="B55" s="65">
        <v>0</v>
      </c>
      <c r="C55" s="65"/>
      <c r="D55" s="65">
        <v>0</v>
      </c>
      <c r="E55" s="65">
        <v>0</v>
      </c>
      <c r="F55" s="350">
        <f>SUM(B55:E55)</f>
        <v>0</v>
      </c>
      <c r="G55" s="65">
        <v>0</v>
      </c>
      <c r="H55" s="65">
        <v>0</v>
      </c>
      <c r="I55" s="350">
        <f>SUM(G55:H55)</f>
        <v>0</v>
      </c>
      <c r="J55" s="350">
        <v>0</v>
      </c>
      <c r="K55" s="740">
        <f>+F55+I55+J55</f>
        <v>0</v>
      </c>
    </row>
    <row r="56" spans="1:11" s="45" customFormat="1" ht="25.5" customHeight="1" hidden="1">
      <c r="A56" s="283"/>
      <c r="B56" s="58"/>
      <c r="C56" s="58"/>
      <c r="D56" s="58"/>
      <c r="E56" s="58"/>
      <c r="F56" s="347"/>
      <c r="G56" s="58"/>
      <c r="H56" s="58"/>
      <c r="I56" s="347"/>
      <c r="J56" s="347"/>
      <c r="K56" s="741"/>
    </row>
    <row r="57" spans="1:11" s="45" customFormat="1" ht="25.5" customHeight="1" hidden="1">
      <c r="A57" s="381" t="s">
        <v>649</v>
      </c>
      <c r="B57" s="59">
        <v>0</v>
      </c>
      <c r="C57" s="59"/>
      <c r="D57" s="59">
        <v>0</v>
      </c>
      <c r="E57" s="59">
        <v>0</v>
      </c>
      <c r="F57" s="344">
        <f>SUM(B57:E57)</f>
        <v>0</v>
      </c>
      <c r="G57" s="59">
        <v>0</v>
      </c>
      <c r="H57" s="59">
        <v>0</v>
      </c>
      <c r="I57" s="344">
        <v>0</v>
      </c>
      <c r="J57" s="344">
        <v>0</v>
      </c>
      <c r="K57" s="742">
        <f>+F57+I57+J57</f>
        <v>0</v>
      </c>
    </row>
    <row r="58" spans="1:11" s="45" customFormat="1" ht="45" customHeight="1">
      <c r="A58" s="273" t="s">
        <v>701</v>
      </c>
      <c r="B58" s="58">
        <v>0</v>
      </c>
      <c r="C58" s="58">
        <v>0</v>
      </c>
      <c r="D58" s="58">
        <v>0</v>
      </c>
      <c r="E58" s="58">
        <v>0</v>
      </c>
      <c r="F58" s="347">
        <v>0</v>
      </c>
      <c r="G58" s="58">
        <v>0</v>
      </c>
      <c r="H58" s="58">
        <v>0</v>
      </c>
      <c r="I58" s="347">
        <v>0</v>
      </c>
      <c r="J58" s="347">
        <f>250000+35000</f>
        <v>285000</v>
      </c>
      <c r="K58" s="741">
        <f>+F58+I58+J58</f>
        <v>285000</v>
      </c>
    </row>
    <row r="59" spans="1:11" s="45" customFormat="1" ht="25.5" customHeight="1">
      <c r="A59" s="55" t="s">
        <v>278</v>
      </c>
      <c r="B59" s="65">
        <v>0</v>
      </c>
      <c r="C59" s="58">
        <v>0</v>
      </c>
      <c r="D59" s="65">
        <v>0</v>
      </c>
      <c r="E59" s="65">
        <v>0</v>
      </c>
      <c r="F59" s="347">
        <f>SUM(B59:E59)</f>
        <v>0</v>
      </c>
      <c r="G59" s="65">
        <v>0</v>
      </c>
      <c r="H59" s="58">
        <v>0</v>
      </c>
      <c r="I59" s="350">
        <v>0</v>
      </c>
      <c r="J59" s="350">
        <v>0</v>
      </c>
      <c r="K59" s="743">
        <f>+F59+I59+J59</f>
        <v>0</v>
      </c>
    </row>
    <row r="60" spans="1:11" s="45" customFormat="1" ht="48.75" customHeight="1">
      <c r="A60" s="250" t="s">
        <v>538</v>
      </c>
      <c r="B60" s="59">
        <v>0</v>
      </c>
      <c r="C60" s="59">
        <f>37781600-7480800</f>
        <v>30300800</v>
      </c>
      <c r="D60" s="59">
        <v>0</v>
      </c>
      <c r="E60" s="59">
        <v>0</v>
      </c>
      <c r="F60" s="344">
        <f>SUM(B60:E60)</f>
        <v>30300800</v>
      </c>
      <c r="G60" s="59">
        <v>0</v>
      </c>
      <c r="H60" s="59">
        <v>0</v>
      </c>
      <c r="I60" s="344">
        <f>SUM(G60:H60)</f>
        <v>0</v>
      </c>
      <c r="J60" s="344">
        <v>0</v>
      </c>
      <c r="K60" s="743">
        <f>+F60+I60+J60</f>
        <v>30300800</v>
      </c>
    </row>
    <row r="61" spans="1:11" s="45" customFormat="1" ht="25.5" customHeight="1">
      <c r="A61" s="43"/>
      <c r="B61" s="65"/>
      <c r="C61" s="65"/>
      <c r="D61" s="65"/>
      <c r="E61" s="65"/>
      <c r="F61" s="350"/>
      <c r="G61" s="65"/>
      <c r="H61" s="65"/>
      <c r="I61" s="350"/>
      <c r="J61" s="350"/>
      <c r="K61" s="740"/>
    </row>
    <row r="62" spans="1:11" s="45" customFormat="1" ht="30.75" customHeight="1">
      <c r="A62" s="728" t="s">
        <v>130</v>
      </c>
      <c r="B62" s="348">
        <f>SUM(B63:B70)</f>
        <v>396800</v>
      </c>
      <c r="C62" s="348">
        <f aca="true" t="shared" si="15" ref="C62:K62">SUM(C63:C70)</f>
        <v>65000</v>
      </c>
      <c r="D62" s="348">
        <f t="shared" si="15"/>
        <v>0</v>
      </c>
      <c r="E62" s="348">
        <f t="shared" si="15"/>
        <v>438000</v>
      </c>
      <c r="F62" s="348">
        <f t="shared" si="15"/>
        <v>899800</v>
      </c>
      <c r="G62" s="348">
        <f t="shared" si="15"/>
        <v>0</v>
      </c>
      <c r="H62" s="348">
        <f t="shared" si="15"/>
        <v>6366880</v>
      </c>
      <c r="I62" s="348">
        <f t="shared" si="15"/>
        <v>6366880</v>
      </c>
      <c r="J62" s="348">
        <f t="shared" si="15"/>
        <v>0</v>
      </c>
      <c r="K62" s="348">
        <f t="shared" si="15"/>
        <v>7266680</v>
      </c>
    </row>
    <row r="63" spans="1:11" s="45" customFormat="1" ht="28.5" customHeight="1">
      <c r="A63" s="50" t="s">
        <v>177</v>
      </c>
      <c r="B63" s="60">
        <v>0</v>
      </c>
      <c r="C63" s="60">
        <v>0</v>
      </c>
      <c r="D63" s="60">
        <v>0</v>
      </c>
      <c r="E63" s="60">
        <v>438000</v>
      </c>
      <c r="F63" s="722">
        <f>SUM(B63:E63)</f>
        <v>438000</v>
      </c>
      <c r="G63" s="60">
        <v>0</v>
      </c>
      <c r="H63" s="60">
        <v>0</v>
      </c>
      <c r="I63" s="722">
        <f>SUM(G63:H63)</f>
        <v>0</v>
      </c>
      <c r="J63" s="343">
        <v>0</v>
      </c>
      <c r="K63" s="723">
        <f>+F63+I63+J63</f>
        <v>438000</v>
      </c>
    </row>
    <row r="64" spans="1:11" s="45" customFormat="1" ht="28.5" customHeight="1">
      <c r="A64" s="250" t="s">
        <v>176</v>
      </c>
      <c r="B64" s="59">
        <v>0</v>
      </c>
      <c r="C64" s="59">
        <v>0</v>
      </c>
      <c r="D64" s="59">
        <v>0</v>
      </c>
      <c r="E64" s="59">
        <v>0</v>
      </c>
      <c r="F64" s="724">
        <f>SUM(B64:E64)</f>
        <v>0</v>
      </c>
      <c r="G64" s="59">
        <v>0</v>
      </c>
      <c r="H64" s="59">
        <v>0</v>
      </c>
      <c r="I64" s="724">
        <f>SUM(G64:H64)</f>
        <v>0</v>
      </c>
      <c r="J64" s="249">
        <v>0</v>
      </c>
      <c r="K64" s="725">
        <f>+F64+I64+J64</f>
        <v>0</v>
      </c>
    </row>
    <row r="65" spans="1:11" s="45" customFormat="1" ht="42" customHeight="1">
      <c r="A65" s="665" t="s">
        <v>464</v>
      </c>
      <c r="B65" s="59">
        <v>15000</v>
      </c>
      <c r="C65" s="59">
        <v>15000</v>
      </c>
      <c r="D65" s="59">
        <v>0</v>
      </c>
      <c r="E65" s="59">
        <v>0</v>
      </c>
      <c r="F65" s="724">
        <f>SUM(B65:E65)</f>
        <v>30000</v>
      </c>
      <c r="G65" s="59">
        <v>0</v>
      </c>
      <c r="H65" s="59">
        <v>0</v>
      </c>
      <c r="I65" s="724">
        <f aca="true" t="shared" si="16" ref="I65:I70">SUM(G65:H65)</f>
        <v>0</v>
      </c>
      <c r="J65" s="344">
        <v>0</v>
      </c>
      <c r="K65" s="725">
        <f>+F65+I65+J65</f>
        <v>30000</v>
      </c>
    </row>
    <row r="66" spans="1:12" s="45" customFormat="1" ht="25.5" customHeight="1">
      <c r="A66" s="55" t="s">
        <v>404</v>
      </c>
      <c r="B66" s="63" t="s">
        <v>242</v>
      </c>
      <c r="C66" s="63" t="s">
        <v>242</v>
      </c>
      <c r="D66" s="63"/>
      <c r="E66" s="63"/>
      <c r="F66" s="354"/>
      <c r="G66" s="63"/>
      <c r="H66" s="63"/>
      <c r="I66" s="63"/>
      <c r="J66" s="351"/>
      <c r="K66" s="744"/>
      <c r="L66" s="287"/>
    </row>
    <row r="67" spans="1:11" s="45" customFormat="1" ht="25.5" customHeight="1">
      <c r="A67" s="54" t="s">
        <v>274</v>
      </c>
      <c r="B67" s="58">
        <v>0</v>
      </c>
      <c r="C67" s="58">
        <v>0</v>
      </c>
      <c r="D67" s="58">
        <v>0</v>
      </c>
      <c r="E67" s="58">
        <v>0</v>
      </c>
      <c r="F67" s="730">
        <f>SUM(B67:E67)</f>
        <v>0</v>
      </c>
      <c r="G67" s="58">
        <v>0</v>
      </c>
      <c r="H67" s="58">
        <f>6259680-200000</f>
        <v>6059680</v>
      </c>
      <c r="I67" s="58">
        <f>SUM(G67:H67)</f>
        <v>6059680</v>
      </c>
      <c r="J67" s="347">
        <v>0</v>
      </c>
      <c r="K67" s="731">
        <f>+F67+I67+J67</f>
        <v>6059680</v>
      </c>
    </row>
    <row r="68" spans="1:11" s="45" customFormat="1" ht="42.75" customHeight="1">
      <c r="A68" s="250" t="s">
        <v>465</v>
      </c>
      <c r="B68" s="59">
        <v>0</v>
      </c>
      <c r="C68" s="59">
        <v>50000</v>
      </c>
      <c r="D68" s="59">
        <v>0</v>
      </c>
      <c r="E68" s="59">
        <v>0</v>
      </c>
      <c r="F68" s="745">
        <f>SUM(B68:E68)</f>
        <v>50000</v>
      </c>
      <c r="G68" s="59">
        <v>0</v>
      </c>
      <c r="H68" s="59">
        <v>0</v>
      </c>
      <c r="I68" s="724">
        <f t="shared" si="16"/>
        <v>0</v>
      </c>
      <c r="J68" s="344">
        <v>0</v>
      </c>
      <c r="K68" s="731">
        <f>+F68+I68+J68</f>
        <v>50000</v>
      </c>
    </row>
    <row r="69" spans="1:11" s="45" customFormat="1" ht="47.25" customHeight="1">
      <c r="A69" s="508" t="s">
        <v>644</v>
      </c>
      <c r="B69" s="59">
        <v>381800</v>
      </c>
      <c r="C69" s="59">
        <v>0</v>
      </c>
      <c r="D69" s="59">
        <v>0</v>
      </c>
      <c r="E69" s="59">
        <v>0</v>
      </c>
      <c r="F69" s="345">
        <f>SUM(B69:E69)</f>
        <v>381800</v>
      </c>
      <c r="G69" s="59">
        <v>0</v>
      </c>
      <c r="H69" s="59">
        <v>0</v>
      </c>
      <c r="I69" s="724">
        <f t="shared" si="16"/>
        <v>0</v>
      </c>
      <c r="J69" s="344">
        <v>0</v>
      </c>
      <c r="K69" s="731">
        <f>+F69+I69+J69</f>
        <v>381800</v>
      </c>
    </row>
    <row r="70" spans="1:11" s="45" customFormat="1" ht="56.25" customHeight="1">
      <c r="A70" s="507" t="s">
        <v>652</v>
      </c>
      <c r="B70" s="59">
        <v>0</v>
      </c>
      <c r="C70" s="59">
        <v>0</v>
      </c>
      <c r="D70" s="59">
        <v>0</v>
      </c>
      <c r="E70" s="59">
        <v>0</v>
      </c>
      <c r="F70" s="59">
        <v>0</v>
      </c>
      <c r="G70" s="59">
        <v>0</v>
      </c>
      <c r="H70" s="59">
        <v>307200</v>
      </c>
      <c r="I70" s="724">
        <f t="shared" si="16"/>
        <v>307200</v>
      </c>
      <c r="J70" s="59">
        <v>0</v>
      </c>
      <c r="K70" s="731">
        <f>+F70+I70+J70</f>
        <v>307200</v>
      </c>
    </row>
    <row r="71" spans="1:11" s="45" customFormat="1" ht="25.5" customHeight="1">
      <c r="A71" s="728" t="s">
        <v>131</v>
      </c>
      <c r="B71" s="348">
        <f aca="true" t="shared" si="17" ref="B71:J71">SUM(B72:B95)</f>
        <v>1551600</v>
      </c>
      <c r="C71" s="348">
        <f t="shared" si="17"/>
        <v>929000</v>
      </c>
      <c r="D71" s="348">
        <f t="shared" si="17"/>
        <v>500000</v>
      </c>
      <c r="E71" s="348">
        <f t="shared" si="17"/>
        <v>0</v>
      </c>
      <c r="F71" s="348">
        <f t="shared" si="17"/>
        <v>2980600</v>
      </c>
      <c r="G71" s="348">
        <f t="shared" si="17"/>
        <v>0</v>
      </c>
      <c r="H71" s="348">
        <f t="shared" si="17"/>
        <v>0</v>
      </c>
      <c r="I71" s="348">
        <f t="shared" si="17"/>
        <v>0</v>
      </c>
      <c r="J71" s="348">
        <f t="shared" si="17"/>
        <v>294434</v>
      </c>
      <c r="K71" s="348">
        <f>+F71+I71+J71</f>
        <v>3275034</v>
      </c>
    </row>
    <row r="72" spans="1:11" s="45" customFormat="1" ht="25.5" customHeight="1">
      <c r="A72" s="383" t="s">
        <v>406</v>
      </c>
      <c r="B72" s="56"/>
      <c r="C72" s="56"/>
      <c r="D72" s="56"/>
      <c r="E72" s="746"/>
      <c r="F72" s="354"/>
      <c r="G72" s="63"/>
      <c r="H72" s="63"/>
      <c r="I72" s="354"/>
      <c r="J72" s="351"/>
      <c r="K72" s="744"/>
    </row>
    <row r="73" spans="1:12" s="45" customFormat="1" ht="25.5" customHeight="1">
      <c r="A73" s="384" t="s">
        <v>407</v>
      </c>
      <c r="B73" s="58">
        <v>92000</v>
      </c>
      <c r="C73" s="58">
        <v>0</v>
      </c>
      <c r="D73" s="58">
        <v>0</v>
      </c>
      <c r="E73" s="747">
        <v>0</v>
      </c>
      <c r="F73" s="347">
        <f>SUM(B73:E73)</f>
        <v>92000</v>
      </c>
      <c r="G73" s="58">
        <v>0</v>
      </c>
      <c r="H73" s="58">
        <v>0</v>
      </c>
      <c r="I73" s="730">
        <f>SUM(G73:H73)</f>
        <v>0</v>
      </c>
      <c r="J73" s="347">
        <v>0</v>
      </c>
      <c r="K73" s="731">
        <f>+F73+I73+J73</f>
        <v>92000</v>
      </c>
      <c r="L73" s="287"/>
    </row>
    <row r="74" spans="1:11" s="45" customFormat="1" ht="25.5" customHeight="1">
      <c r="A74" s="385" t="s">
        <v>544</v>
      </c>
      <c r="B74" s="56"/>
      <c r="C74" s="56"/>
      <c r="D74" s="56"/>
      <c r="E74" s="746"/>
      <c r="F74" s="354"/>
      <c r="G74" s="63"/>
      <c r="H74" s="63"/>
      <c r="I74" s="354"/>
      <c r="J74" s="351"/>
      <c r="K74" s="744"/>
    </row>
    <row r="75" spans="1:11" s="45" customFormat="1" ht="25.5" customHeight="1">
      <c r="A75" s="386" t="s">
        <v>643</v>
      </c>
      <c r="B75" s="58">
        <v>200000</v>
      </c>
      <c r="C75" s="58">
        <v>0</v>
      </c>
      <c r="D75" s="58">
        <v>0</v>
      </c>
      <c r="E75" s="747">
        <v>0</v>
      </c>
      <c r="F75" s="347">
        <f>SUM(B75:E75)</f>
        <v>200000</v>
      </c>
      <c r="G75" s="58">
        <v>0</v>
      </c>
      <c r="H75" s="58">
        <v>0</v>
      </c>
      <c r="I75" s="730">
        <f>SUM(G75:H75)</f>
        <v>0</v>
      </c>
      <c r="J75" s="347">
        <v>0</v>
      </c>
      <c r="K75" s="731">
        <f>+F75+I75+J75</f>
        <v>200000</v>
      </c>
    </row>
    <row r="76" spans="1:11" s="45" customFormat="1" ht="25.5" customHeight="1">
      <c r="A76" s="387" t="s">
        <v>466</v>
      </c>
      <c r="B76" s="65"/>
      <c r="C76" s="65"/>
      <c r="D76" s="65"/>
      <c r="E76" s="748"/>
      <c r="F76" s="350"/>
      <c r="G76" s="65"/>
      <c r="H76" s="65"/>
      <c r="I76" s="749"/>
      <c r="J76" s="350"/>
      <c r="K76" s="750"/>
    </row>
    <row r="77" spans="1:11" s="45" customFormat="1" ht="25.5" customHeight="1">
      <c r="A77" s="387" t="s">
        <v>378</v>
      </c>
      <c r="B77" s="65"/>
      <c r="C77" s="65"/>
      <c r="D77" s="65"/>
      <c r="E77" s="748"/>
      <c r="F77" s="350"/>
      <c r="G77" s="65"/>
      <c r="H77" s="65"/>
      <c r="I77" s="749"/>
      <c r="J77" s="350"/>
      <c r="K77" s="750"/>
    </row>
    <row r="78" spans="1:11" s="45" customFormat="1" ht="25.5" customHeight="1">
      <c r="A78" s="387" t="s">
        <v>366</v>
      </c>
      <c r="B78" s="65">
        <v>1070000</v>
      </c>
      <c r="C78" s="65">
        <v>0</v>
      </c>
      <c r="D78" s="65">
        <v>0</v>
      </c>
      <c r="E78" s="748">
        <v>0</v>
      </c>
      <c r="F78" s="350">
        <f>B78</f>
        <v>1070000</v>
      </c>
      <c r="G78" s="65">
        <v>0</v>
      </c>
      <c r="H78" s="65">
        <v>0</v>
      </c>
      <c r="I78" s="749">
        <f>SUM(G78:H78)</f>
        <v>0</v>
      </c>
      <c r="J78" s="350"/>
      <c r="K78" s="731">
        <f>+F78+I78+J78</f>
        <v>1070000</v>
      </c>
    </row>
    <row r="79" spans="1:11" s="45" customFormat="1" ht="25.5" customHeight="1">
      <c r="A79" s="388" t="s">
        <v>408</v>
      </c>
      <c r="B79" s="56"/>
      <c r="C79" s="56"/>
      <c r="D79" s="56"/>
      <c r="E79" s="746"/>
      <c r="F79" s="354"/>
      <c r="G79" s="63"/>
      <c r="H79" s="63"/>
      <c r="I79" s="354"/>
      <c r="J79" s="351"/>
      <c r="K79" s="744"/>
    </row>
    <row r="80" spans="1:11" s="45" customFormat="1" ht="22.5" customHeight="1">
      <c r="A80" s="384" t="s">
        <v>409</v>
      </c>
      <c r="B80" s="58">
        <v>189600</v>
      </c>
      <c r="C80" s="58">
        <v>0</v>
      </c>
      <c r="D80" s="58">
        <v>0</v>
      </c>
      <c r="E80" s="747">
        <v>0</v>
      </c>
      <c r="F80" s="347">
        <f>SUM(B80:E80)</f>
        <v>189600</v>
      </c>
      <c r="G80" s="58">
        <v>0</v>
      </c>
      <c r="H80" s="58">
        <v>0</v>
      </c>
      <c r="I80" s="730">
        <f>SUM(G80:H80)</f>
        <v>0</v>
      </c>
      <c r="J80" s="347">
        <v>0</v>
      </c>
      <c r="K80" s="731">
        <f>+F80+I80+J80</f>
        <v>189600</v>
      </c>
    </row>
    <row r="81" spans="1:11" s="45" customFormat="1" ht="25.5" customHeight="1">
      <c r="A81" s="389" t="s">
        <v>543</v>
      </c>
      <c r="B81" s="252">
        <v>0</v>
      </c>
      <c r="C81" s="252">
        <v>150000</v>
      </c>
      <c r="D81" s="252">
        <v>0</v>
      </c>
      <c r="E81" s="751">
        <v>0</v>
      </c>
      <c r="F81" s="347">
        <f>SUM(B81:E81)</f>
        <v>150000</v>
      </c>
      <c r="G81" s="252">
        <v>0</v>
      </c>
      <c r="H81" s="252">
        <v>0</v>
      </c>
      <c r="I81" s="752">
        <f>SUM(G81:H81)</f>
        <v>0</v>
      </c>
      <c r="J81" s="352">
        <v>0</v>
      </c>
      <c r="K81" s="731">
        <f>+F81+I81+J81</f>
        <v>150000</v>
      </c>
    </row>
    <row r="82" spans="1:11" s="45" customFormat="1" ht="25.5" customHeight="1">
      <c r="A82" s="390" t="s">
        <v>530</v>
      </c>
      <c r="B82" s="44"/>
      <c r="C82" s="44"/>
      <c r="D82" s="44"/>
      <c r="E82" s="48"/>
      <c r="F82" s="353"/>
      <c r="G82" s="44"/>
      <c r="H82" s="44"/>
      <c r="I82" s="353"/>
      <c r="J82" s="353"/>
      <c r="K82" s="753"/>
    </row>
    <row r="83" spans="1:11" s="45" customFormat="1" ht="22.5" customHeight="1">
      <c r="A83" s="391" t="s">
        <v>405</v>
      </c>
      <c r="B83" s="58">
        <v>0</v>
      </c>
      <c r="C83" s="58">
        <v>235200</v>
      </c>
      <c r="D83" s="58">
        <v>0</v>
      </c>
      <c r="E83" s="747">
        <v>0</v>
      </c>
      <c r="F83" s="347">
        <f>SUM(B83:E83)</f>
        <v>235200</v>
      </c>
      <c r="G83" s="58">
        <v>0</v>
      </c>
      <c r="H83" s="58">
        <v>0</v>
      </c>
      <c r="I83" s="730">
        <f>SUM(G83:H83)</f>
        <v>0</v>
      </c>
      <c r="J83" s="347">
        <v>0</v>
      </c>
      <c r="K83" s="731">
        <f>+F83+I83+J83</f>
        <v>235200</v>
      </c>
    </row>
    <row r="84" spans="1:11" s="45" customFormat="1" ht="45" customHeight="1">
      <c r="A84" s="392" t="s">
        <v>645</v>
      </c>
      <c r="B84" s="58">
        <v>0</v>
      </c>
      <c r="C84" s="59">
        <v>29000</v>
      </c>
      <c r="D84" s="59">
        <v>0</v>
      </c>
      <c r="E84" s="754">
        <v>0</v>
      </c>
      <c r="F84" s="344">
        <f>SUM(B84:E84)</f>
        <v>29000</v>
      </c>
      <c r="G84" s="59">
        <v>0</v>
      </c>
      <c r="H84" s="59">
        <v>0</v>
      </c>
      <c r="I84" s="724">
        <f>SUM(G84:H84)</f>
        <v>0</v>
      </c>
      <c r="J84" s="344">
        <v>0</v>
      </c>
      <c r="K84" s="725">
        <f>+F84+I84+J84</f>
        <v>29000</v>
      </c>
    </row>
    <row r="85" spans="1:11" s="45" customFormat="1" ht="25.5" customHeight="1">
      <c r="A85" s="385" t="s">
        <v>541</v>
      </c>
      <c r="B85" s="56"/>
      <c r="C85" s="56"/>
      <c r="D85" s="56"/>
      <c r="E85" s="746"/>
      <c r="F85" s="354"/>
      <c r="G85" s="63"/>
      <c r="H85" s="63"/>
      <c r="I85" s="354"/>
      <c r="J85" s="354"/>
      <c r="K85" s="744"/>
    </row>
    <row r="86" spans="1:11" s="45" customFormat="1" ht="45.75" customHeight="1">
      <c r="A86" s="392" t="s">
        <v>542</v>
      </c>
      <c r="B86" s="58">
        <v>0</v>
      </c>
      <c r="C86" s="58">
        <v>150000</v>
      </c>
      <c r="D86" s="58">
        <v>0</v>
      </c>
      <c r="E86" s="747">
        <v>0</v>
      </c>
      <c r="F86" s="347">
        <f>SUM(B86:E86)</f>
        <v>150000</v>
      </c>
      <c r="G86" s="58">
        <v>0</v>
      </c>
      <c r="H86" s="58">
        <v>0</v>
      </c>
      <c r="I86" s="730">
        <f>SUM(G86:H86)</f>
        <v>0</v>
      </c>
      <c r="J86" s="347">
        <v>0</v>
      </c>
      <c r="K86" s="731">
        <f>+F86+I86+J86</f>
        <v>150000</v>
      </c>
    </row>
    <row r="87" spans="1:11" s="45" customFormat="1" ht="25.5" customHeight="1">
      <c r="A87" s="393" t="s">
        <v>424</v>
      </c>
      <c r="B87" s="56"/>
      <c r="C87" s="56"/>
      <c r="D87" s="56"/>
      <c r="E87" s="746"/>
      <c r="F87" s="353"/>
      <c r="G87" s="65"/>
      <c r="H87" s="65"/>
      <c r="I87" s="353"/>
      <c r="J87" s="351"/>
      <c r="K87" s="744"/>
    </row>
    <row r="88" spans="1:11" s="45" customFormat="1" ht="25.5" customHeight="1">
      <c r="A88" s="391" t="s">
        <v>271</v>
      </c>
      <c r="B88" s="58">
        <v>0</v>
      </c>
      <c r="C88" s="58">
        <v>235000</v>
      </c>
      <c r="D88" s="58">
        <v>0</v>
      </c>
      <c r="E88" s="747">
        <v>0</v>
      </c>
      <c r="F88" s="347">
        <f>SUM(B88:E88)</f>
        <v>235000</v>
      </c>
      <c r="G88" s="58">
        <v>0</v>
      </c>
      <c r="H88" s="58">
        <v>0</v>
      </c>
      <c r="I88" s="730">
        <f>SUM(G88:H88)</f>
        <v>0</v>
      </c>
      <c r="J88" s="347">
        <v>0</v>
      </c>
      <c r="K88" s="731">
        <f>+F88+I88+J88</f>
        <v>235000</v>
      </c>
    </row>
    <row r="89" spans="1:11" s="45" customFormat="1" ht="24.75" customHeight="1">
      <c r="A89" s="385" t="s">
        <v>539</v>
      </c>
      <c r="B89" s="56"/>
      <c r="C89" s="56"/>
      <c r="D89" s="56"/>
      <c r="E89" s="746"/>
      <c r="F89" s="353"/>
      <c r="G89" s="65"/>
      <c r="H89" s="65"/>
      <c r="I89" s="353"/>
      <c r="J89" s="351"/>
      <c r="K89" s="744"/>
    </row>
    <row r="90" spans="1:11" s="45" customFormat="1" ht="23.25" customHeight="1">
      <c r="A90" s="386" t="s">
        <v>540</v>
      </c>
      <c r="B90" s="58">
        <v>0</v>
      </c>
      <c r="C90" s="58">
        <v>29800</v>
      </c>
      <c r="D90" s="58">
        <v>0</v>
      </c>
      <c r="E90" s="747">
        <v>0</v>
      </c>
      <c r="F90" s="347">
        <f>SUM(B90:E90)</f>
        <v>29800</v>
      </c>
      <c r="G90" s="58">
        <v>0</v>
      </c>
      <c r="H90" s="58">
        <v>0</v>
      </c>
      <c r="I90" s="730">
        <f>SUM(G90:H90)</f>
        <v>0</v>
      </c>
      <c r="J90" s="347">
        <v>0</v>
      </c>
      <c r="K90" s="731">
        <f>+F90+I90+J90</f>
        <v>29800</v>
      </c>
    </row>
    <row r="91" spans="1:11" s="45" customFormat="1" ht="25.5" customHeight="1">
      <c r="A91" s="393" t="s">
        <v>269</v>
      </c>
      <c r="B91" s="56"/>
      <c r="C91" s="56"/>
      <c r="D91" s="56"/>
      <c r="E91" s="746"/>
      <c r="F91" s="354"/>
      <c r="G91" s="63"/>
      <c r="H91" s="63"/>
      <c r="I91" s="354"/>
      <c r="J91" s="351"/>
      <c r="K91" s="744"/>
    </row>
    <row r="92" spans="1:11" s="45" customFormat="1" ht="23.25" customHeight="1">
      <c r="A92" s="391" t="s">
        <v>270</v>
      </c>
      <c r="B92" s="58">
        <v>0</v>
      </c>
      <c r="C92" s="58">
        <v>0</v>
      </c>
      <c r="D92" s="58">
        <v>500000</v>
      </c>
      <c r="E92" s="747">
        <v>0</v>
      </c>
      <c r="F92" s="347">
        <f>SUM(B92:E92)</f>
        <v>500000</v>
      </c>
      <c r="G92" s="58">
        <v>0</v>
      </c>
      <c r="H92" s="58">
        <v>0</v>
      </c>
      <c r="I92" s="730">
        <f>SUM(G92:H92)</f>
        <v>0</v>
      </c>
      <c r="J92" s="347">
        <v>0</v>
      </c>
      <c r="K92" s="731">
        <f aca="true" t="shared" si="18" ref="K92:K97">+F92+I92+J92</f>
        <v>500000</v>
      </c>
    </row>
    <row r="93" spans="1:11" s="45" customFormat="1" ht="25.5" customHeight="1">
      <c r="A93" s="382" t="s">
        <v>646</v>
      </c>
      <c r="B93" s="58">
        <v>0</v>
      </c>
      <c r="C93" s="58">
        <v>100000</v>
      </c>
      <c r="D93" s="344">
        <v>0</v>
      </c>
      <c r="E93" s="747">
        <v>0</v>
      </c>
      <c r="F93" s="347">
        <f>SUM(B93:E93)</f>
        <v>100000</v>
      </c>
      <c r="G93" s="58">
        <v>0</v>
      </c>
      <c r="H93" s="58">
        <v>0</v>
      </c>
      <c r="I93" s="730">
        <f>SUM(G93:H93)</f>
        <v>0</v>
      </c>
      <c r="J93" s="347">
        <v>0</v>
      </c>
      <c r="K93" s="731">
        <f t="shared" si="18"/>
        <v>100000</v>
      </c>
    </row>
    <row r="94" spans="1:11" s="45" customFormat="1" ht="25.5" customHeight="1">
      <c r="A94" s="509" t="s">
        <v>305</v>
      </c>
      <c r="B94" s="59">
        <v>0</v>
      </c>
      <c r="C94" s="59">
        <v>0</v>
      </c>
      <c r="D94" s="59">
        <v>0</v>
      </c>
      <c r="E94" s="754">
        <v>0</v>
      </c>
      <c r="F94" s="344">
        <f>SUM(B94:E94)</f>
        <v>0</v>
      </c>
      <c r="G94" s="59">
        <v>0</v>
      </c>
      <c r="H94" s="59">
        <v>0</v>
      </c>
      <c r="I94" s="724">
        <f>SUM(G94:H94)</f>
        <v>0</v>
      </c>
      <c r="J94" s="249">
        <v>229430</v>
      </c>
      <c r="K94" s="725">
        <f t="shared" si="18"/>
        <v>229430</v>
      </c>
    </row>
    <row r="95" spans="1:11" s="45" customFormat="1" ht="25.5" customHeight="1">
      <c r="A95" s="400" t="s">
        <v>647</v>
      </c>
      <c r="B95" s="59">
        <v>0</v>
      </c>
      <c r="C95" s="59">
        <v>0</v>
      </c>
      <c r="D95" s="59">
        <v>0</v>
      </c>
      <c r="E95" s="59">
        <v>0</v>
      </c>
      <c r="F95" s="59">
        <v>0</v>
      </c>
      <c r="G95" s="59">
        <v>0</v>
      </c>
      <c r="H95" s="59">
        <v>0</v>
      </c>
      <c r="I95" s="59">
        <v>0</v>
      </c>
      <c r="J95" s="59">
        <v>65004</v>
      </c>
      <c r="K95" s="725">
        <f t="shared" si="18"/>
        <v>65004</v>
      </c>
    </row>
    <row r="96" spans="1:22" s="69" customFormat="1" ht="25.5" customHeight="1">
      <c r="A96" s="755" t="s">
        <v>80</v>
      </c>
      <c r="B96" s="72">
        <f>SUM(B97)</f>
        <v>100000</v>
      </c>
      <c r="C96" s="72">
        <f>SUM(C97)</f>
        <v>277000</v>
      </c>
      <c r="D96" s="72">
        <f>SUM(D97)</f>
        <v>0</v>
      </c>
      <c r="E96" s="72">
        <f>SUM(E97)</f>
        <v>0</v>
      </c>
      <c r="F96" s="355">
        <f>SUM(B96:E96)</f>
        <v>377000</v>
      </c>
      <c r="G96" s="355">
        <f>SUM(G97)</f>
        <v>0</v>
      </c>
      <c r="H96" s="355">
        <f>SUM(H97)</f>
        <v>1453886</v>
      </c>
      <c r="I96" s="355">
        <f>+G96+H96</f>
        <v>1453886</v>
      </c>
      <c r="J96" s="355">
        <f>SUM(J97)</f>
        <v>251500</v>
      </c>
      <c r="K96" s="355">
        <f t="shared" si="18"/>
        <v>2082386</v>
      </c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</row>
    <row r="97" spans="1:11" s="45" customFormat="1" ht="25.5" customHeight="1">
      <c r="A97" s="245" t="s">
        <v>304</v>
      </c>
      <c r="B97" s="60">
        <v>100000</v>
      </c>
      <c r="C97" s="60">
        <v>277000</v>
      </c>
      <c r="D97" s="60">
        <v>0</v>
      </c>
      <c r="E97" s="60">
        <v>0</v>
      </c>
      <c r="F97" s="722">
        <f>SUM(B97:E97)</f>
        <v>377000</v>
      </c>
      <c r="G97" s="60">
        <v>0</v>
      </c>
      <c r="H97" s="60">
        <f>1108500+345386</f>
        <v>1453886</v>
      </c>
      <c r="I97" s="722">
        <f>SUM(G97:H97)</f>
        <v>1453886</v>
      </c>
      <c r="J97" s="343">
        <v>251500</v>
      </c>
      <c r="K97" s="723">
        <f t="shared" si="18"/>
        <v>2082386</v>
      </c>
    </row>
    <row r="98" spans="1:11" s="45" customFormat="1" ht="25.5" customHeight="1">
      <c r="A98" s="52"/>
      <c r="B98" s="59">
        <v>0</v>
      </c>
      <c r="C98" s="59">
        <v>0</v>
      </c>
      <c r="D98" s="59">
        <v>0</v>
      </c>
      <c r="E98" s="59">
        <v>0</v>
      </c>
      <c r="F98" s="356"/>
      <c r="G98" s="52"/>
      <c r="H98" s="52"/>
      <c r="I98" s="356"/>
      <c r="J98" s="356"/>
      <c r="K98" s="756"/>
    </row>
    <row r="99" spans="1:11" s="48" customFormat="1" ht="46.5" customHeight="1">
      <c r="A99" s="757" t="s">
        <v>180</v>
      </c>
      <c r="B99" s="71">
        <v>0</v>
      </c>
      <c r="C99" s="71">
        <v>0</v>
      </c>
      <c r="D99" s="71">
        <v>0</v>
      </c>
      <c r="E99" s="71">
        <v>0</v>
      </c>
      <c r="F99" s="737">
        <f>SUM(B99:E99)</f>
        <v>0</v>
      </c>
      <c r="G99" s="71">
        <v>0</v>
      </c>
      <c r="H99" s="71">
        <f>627283.43+5214+326025</f>
        <v>958522.43</v>
      </c>
      <c r="I99" s="737">
        <f>G99+H99</f>
        <v>958522.43</v>
      </c>
      <c r="J99" s="357">
        <v>46651.95</v>
      </c>
      <c r="K99" s="737">
        <f>+F99+I99+J99</f>
        <v>1005174.38</v>
      </c>
    </row>
    <row r="100" spans="1:11" s="48" customFormat="1" ht="25.5" customHeight="1">
      <c r="A100" s="758" t="s">
        <v>280</v>
      </c>
      <c r="B100" s="68"/>
      <c r="C100" s="68"/>
      <c r="D100" s="68"/>
      <c r="E100" s="68"/>
      <c r="F100" s="358"/>
      <c r="G100" s="68"/>
      <c r="H100" s="68"/>
      <c r="I100" s="358"/>
      <c r="J100" s="358"/>
      <c r="K100" s="358"/>
    </row>
    <row r="101" spans="1:10" s="45" customFormat="1" ht="22.5" customHeight="1">
      <c r="A101" s="46"/>
      <c r="J101" s="48"/>
    </row>
    <row r="102" spans="1:10" s="45" customFormat="1" ht="22.5" customHeight="1">
      <c r="A102" s="46" t="s">
        <v>242</v>
      </c>
      <c r="J102" s="48"/>
    </row>
    <row r="103" spans="1:10" s="45" customFormat="1" ht="25.5" customHeight="1">
      <c r="A103" s="46"/>
      <c r="J103" s="48"/>
    </row>
    <row r="104" spans="1:10" s="45" customFormat="1" ht="25.5" customHeight="1">
      <c r="A104" s="46"/>
      <c r="J104" s="48"/>
    </row>
    <row r="105" spans="1:10" s="45" customFormat="1" ht="25.5" customHeight="1">
      <c r="A105" s="46"/>
      <c r="J105" s="48"/>
    </row>
    <row r="106" spans="1:10" s="45" customFormat="1" ht="25.5" customHeight="1">
      <c r="A106" s="46"/>
      <c r="J106" s="48"/>
    </row>
    <row r="107" spans="1:10" s="45" customFormat="1" ht="25.5" customHeight="1">
      <c r="A107" s="46"/>
      <c r="J107" s="48"/>
    </row>
    <row r="108" spans="1:10" s="45" customFormat="1" ht="25.5" customHeight="1">
      <c r="A108" s="46"/>
      <c r="J108" s="48"/>
    </row>
    <row r="109" spans="1:10" s="45" customFormat="1" ht="25.5" customHeight="1">
      <c r="A109" s="46"/>
      <c r="J109" s="48"/>
    </row>
    <row r="110" spans="1:10" s="45" customFormat="1" ht="25.5" customHeight="1">
      <c r="A110" s="46"/>
      <c r="J110" s="48"/>
    </row>
    <row r="111" spans="1:10" s="45" customFormat="1" ht="25.5" customHeight="1">
      <c r="A111" s="46"/>
      <c r="J111" s="48"/>
    </row>
    <row r="112" spans="1:10" s="45" customFormat="1" ht="25.5" customHeight="1">
      <c r="A112" s="46"/>
      <c r="J112" s="48"/>
    </row>
    <row r="113" spans="1:10" s="45" customFormat="1" ht="25.5" customHeight="1">
      <c r="A113" s="46"/>
      <c r="J113" s="48"/>
    </row>
    <row r="114" spans="1:10" s="45" customFormat="1" ht="25.5" customHeight="1">
      <c r="A114" s="46"/>
      <c r="J114" s="48"/>
    </row>
    <row r="115" spans="1:10" s="45" customFormat="1" ht="25.5" customHeight="1">
      <c r="A115" s="46"/>
      <c r="J115" s="48"/>
    </row>
    <row r="116" spans="1:10" s="45" customFormat="1" ht="25.5" customHeight="1">
      <c r="A116" s="46"/>
      <c r="J116" s="48"/>
    </row>
    <row r="117" spans="1:10" s="45" customFormat="1" ht="25.5" customHeight="1">
      <c r="A117" s="46"/>
      <c r="J117" s="48"/>
    </row>
    <row r="118" spans="1:10" s="45" customFormat="1" ht="25.5" customHeight="1">
      <c r="A118" s="46"/>
      <c r="J118" s="48"/>
    </row>
    <row r="119" spans="1:10" s="45" customFormat="1" ht="25.5" customHeight="1">
      <c r="A119" s="46"/>
      <c r="J119" s="48"/>
    </row>
    <row r="120" s="48" customFormat="1" ht="25.5" customHeight="1">
      <c r="A120" s="47"/>
    </row>
    <row r="121" s="48" customFormat="1" ht="25.5" customHeight="1">
      <c r="A121" s="47"/>
    </row>
    <row r="122" s="48" customFormat="1" ht="25.5" customHeight="1">
      <c r="A122" s="47"/>
    </row>
    <row r="123" s="48" customFormat="1" ht="25.5" customHeight="1">
      <c r="A123" s="47"/>
    </row>
    <row r="124" s="48" customFormat="1" ht="25.5" customHeight="1">
      <c r="A124" s="47"/>
    </row>
    <row r="125" s="48" customFormat="1" ht="25.5" customHeight="1">
      <c r="A125" s="47"/>
    </row>
    <row r="126" s="48" customFormat="1" ht="25.5" customHeight="1">
      <c r="A126" s="47"/>
    </row>
    <row r="127" s="48" customFormat="1" ht="25.5" customHeight="1">
      <c r="A127" s="47"/>
    </row>
    <row r="128" s="48" customFormat="1" ht="25.5" customHeight="1">
      <c r="A128" s="47"/>
    </row>
    <row r="129" s="48" customFormat="1" ht="25.5" customHeight="1">
      <c r="A129" s="47"/>
    </row>
    <row r="130" s="48" customFormat="1" ht="25.5" customHeight="1">
      <c r="A130" s="47"/>
    </row>
    <row r="131" ht="25.5" customHeight="1">
      <c r="A131" s="33"/>
    </row>
    <row r="132" ht="25.5" customHeight="1">
      <c r="A132" s="33"/>
    </row>
    <row r="133" ht="25.5" customHeight="1">
      <c r="A133" s="33"/>
    </row>
    <row r="134" ht="25.5" customHeight="1">
      <c r="A134" s="33"/>
    </row>
    <row r="135" ht="25.5" customHeight="1">
      <c r="A135" s="33"/>
    </row>
    <row r="136" ht="25.5" customHeight="1">
      <c r="A136" s="33"/>
    </row>
    <row r="137" ht="25.5" customHeight="1">
      <c r="A137" s="33"/>
    </row>
    <row r="138" ht="25.5" customHeight="1">
      <c r="A138" s="33"/>
    </row>
    <row r="139" ht="25.5" customHeight="1">
      <c r="A139" s="33"/>
    </row>
    <row r="140" ht="25.5" customHeight="1">
      <c r="A140" s="33"/>
    </row>
    <row r="141" ht="25.5" customHeight="1">
      <c r="A141" s="33"/>
    </row>
    <row r="142" ht="25.5" customHeight="1">
      <c r="A142" s="33"/>
    </row>
    <row r="143" ht="25.5" customHeight="1">
      <c r="A143" s="33"/>
    </row>
    <row r="144" ht="25.5" customHeight="1">
      <c r="A144" s="33"/>
    </row>
    <row r="145" ht="25.5" customHeight="1">
      <c r="A145" s="33"/>
    </row>
    <row r="146" ht="25.5" customHeight="1">
      <c r="A146" s="33"/>
    </row>
    <row r="147" ht="25.5" customHeight="1">
      <c r="A147" s="33"/>
    </row>
    <row r="148" ht="25.5" customHeight="1">
      <c r="A148" s="33"/>
    </row>
    <row r="149" ht="25.5" customHeight="1">
      <c r="A149" s="33"/>
    </row>
    <row r="150" ht="25.5" customHeight="1">
      <c r="A150" s="33"/>
    </row>
    <row r="151" ht="25.5" customHeight="1">
      <c r="A151" s="33"/>
    </row>
    <row r="152" ht="25.5" customHeight="1">
      <c r="A152" s="33"/>
    </row>
    <row r="153" ht="24">
      <c r="A153" s="33"/>
    </row>
    <row r="154" ht="24">
      <c r="A154" s="33"/>
    </row>
    <row r="155" ht="24">
      <c r="A155" s="33"/>
    </row>
    <row r="156" ht="24">
      <c r="A156" s="33"/>
    </row>
    <row r="157" ht="24">
      <c r="A157" s="33"/>
    </row>
    <row r="158" ht="24">
      <c r="A158" s="33"/>
    </row>
  </sheetData>
  <sheetProtection/>
  <mergeCells count="8">
    <mergeCell ref="A1:K1"/>
    <mergeCell ref="A2:K2"/>
    <mergeCell ref="A6:A7"/>
    <mergeCell ref="B5:J5"/>
    <mergeCell ref="A3:K3"/>
    <mergeCell ref="B6:F6"/>
    <mergeCell ref="G6:I6"/>
    <mergeCell ref="K5:K7"/>
  </mergeCells>
  <printOptions/>
  <pageMargins left="0.4330708661417323" right="0" top="0.31496062992125984" bottom="0.2362204724409449" header="0.11811023622047245" footer="0.2755905511811024"/>
  <pageSetup firstPageNumber="24" useFirstPageNumber="1" horizontalDpi="300" verticalDpi="300" orientation="landscape" paperSize="9" scale="75" r:id="rId2"/>
  <headerFooter alignWithMargins="0">
    <oddHeader>&amp;R40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J77"/>
  <sheetViews>
    <sheetView showGridLines="0" showZeros="0" zoomScalePageLayoutView="0" workbookViewId="0" topLeftCell="A13">
      <selection activeCell="C13" sqref="C13"/>
    </sheetView>
  </sheetViews>
  <sheetFormatPr defaultColWidth="9.00390625" defaultRowHeight="24"/>
  <cols>
    <col min="1" max="1" width="3.625" style="2" customWidth="1"/>
    <col min="2" max="2" width="26.75390625" style="2" customWidth="1"/>
    <col min="3" max="3" width="20.50390625" style="2" customWidth="1"/>
    <col min="4" max="4" width="14.00390625" style="2" customWidth="1"/>
    <col min="5" max="5" width="13.375" style="2" customWidth="1"/>
    <col min="6" max="6" width="3.75390625" style="6" customWidth="1"/>
    <col min="7" max="7" width="14.50390625" style="2" customWidth="1"/>
    <col min="8" max="8" width="4.25390625" style="2" customWidth="1"/>
    <col min="9" max="9" width="14.50390625" style="2" customWidth="1"/>
    <col min="10" max="10" width="17.125" style="2" customWidth="1"/>
    <col min="11" max="16384" width="9.00390625" style="2" customWidth="1"/>
  </cols>
  <sheetData>
    <row r="1" spans="1:8" s="32" customFormat="1" ht="27.75" customHeight="1">
      <c r="A1" s="919" t="s">
        <v>120</v>
      </c>
      <c r="B1" s="919"/>
      <c r="C1" s="919"/>
      <c r="D1" s="919"/>
      <c r="E1" s="919"/>
      <c r="F1" s="919"/>
      <c r="G1" s="919"/>
      <c r="H1" s="919"/>
    </row>
    <row r="2" spans="1:8" s="6" customFormat="1" ht="26.25" customHeight="1">
      <c r="A2" s="918" t="s">
        <v>660</v>
      </c>
      <c r="B2" s="918"/>
      <c r="C2" s="918"/>
      <c r="D2" s="918"/>
      <c r="E2" s="918"/>
      <c r="F2" s="918"/>
      <c r="G2" s="918"/>
      <c r="H2" s="918"/>
    </row>
    <row r="3" spans="1:8" ht="27">
      <c r="A3" s="918" t="s">
        <v>240</v>
      </c>
      <c r="B3" s="918"/>
      <c r="C3" s="918"/>
      <c r="D3" s="918"/>
      <c r="E3" s="918"/>
      <c r="F3" s="918"/>
      <c r="G3" s="918"/>
      <c r="H3" s="918"/>
    </row>
    <row r="4" spans="1:8" ht="23.25" customHeight="1">
      <c r="A4" s="251"/>
      <c r="B4" s="251"/>
      <c r="C4" s="251"/>
      <c r="D4" s="251"/>
      <c r="E4" s="251"/>
      <c r="F4" s="251"/>
      <c r="G4" s="251"/>
      <c r="H4" s="251"/>
    </row>
    <row r="5" spans="1:10" ht="23.25" customHeight="1">
      <c r="A5" s="37" t="s">
        <v>136</v>
      </c>
      <c r="B5" s="37"/>
      <c r="C5" s="37"/>
      <c r="D5" s="37"/>
      <c r="E5" s="37"/>
      <c r="F5" s="248"/>
      <c r="G5" s="73">
        <f>E6+E9</f>
        <v>114804779.38000001</v>
      </c>
      <c r="H5" s="37" t="s">
        <v>135</v>
      </c>
      <c r="J5" s="74"/>
    </row>
    <row r="6" spans="1:10" ht="23.25" customHeight="1">
      <c r="A6" t="s">
        <v>137</v>
      </c>
      <c r="B6"/>
      <c r="C6"/>
      <c r="D6"/>
      <c r="E6" s="39">
        <f>+C7+C8</f>
        <v>12983830.95</v>
      </c>
      <c r="F6" s="6" t="s">
        <v>135</v>
      </c>
      <c r="G6" s="38"/>
      <c r="H6"/>
      <c r="J6" s="75"/>
    </row>
    <row r="7" spans="1:10" ht="23.25" customHeight="1">
      <c r="A7"/>
      <c r="B7" s="499" t="s">
        <v>629</v>
      </c>
      <c r="C7" s="39">
        <f>3890180.95</f>
        <v>3890180.95</v>
      </c>
      <c r="D7" t="s">
        <v>135</v>
      </c>
      <c r="E7" s="38"/>
      <c r="G7" s="38"/>
      <c r="H7"/>
      <c r="J7" s="75"/>
    </row>
    <row r="8" spans="1:10" ht="23.25" customHeight="1">
      <c r="A8"/>
      <c r="B8" s="499" t="s">
        <v>273</v>
      </c>
      <c r="C8" s="39">
        <f>3556900+5127550+409200</f>
        <v>9093650</v>
      </c>
      <c r="D8" t="s">
        <v>135</v>
      </c>
      <c r="E8" s="38"/>
      <c r="G8" s="38"/>
      <c r="H8"/>
      <c r="I8" s="75"/>
      <c r="J8" s="75"/>
    </row>
    <row r="9" spans="1:8" ht="23.25" customHeight="1">
      <c r="A9" s="6" t="s">
        <v>545</v>
      </c>
      <c r="B9"/>
      <c r="C9"/>
      <c r="D9"/>
      <c r="E9" s="38">
        <f>C10+C11+C12+C13+C14</f>
        <v>101820948.43</v>
      </c>
      <c r="F9" s="6" t="s">
        <v>135</v>
      </c>
      <c r="G9" s="38">
        <f>+G5-G16</f>
        <v>0</v>
      </c>
      <c r="H9"/>
    </row>
    <row r="10" spans="1:10" ht="23.25" customHeight="1">
      <c r="A10"/>
      <c r="B10" t="s">
        <v>132</v>
      </c>
      <c r="C10" s="39">
        <f>40900000+8856100</f>
        <v>49756100</v>
      </c>
      <c r="D10" t="s">
        <v>135</v>
      </c>
      <c r="E10"/>
      <c r="G10"/>
      <c r="H10"/>
      <c r="J10" s="75"/>
    </row>
    <row r="11" spans="1:9" ht="23.25" customHeight="1">
      <c r="A11"/>
      <c r="B11" t="s">
        <v>133</v>
      </c>
      <c r="C11" s="39">
        <f>7777360+950000</f>
        <v>8727360</v>
      </c>
      <c r="D11" t="s">
        <v>135</v>
      </c>
      <c r="E11"/>
      <c r="G11"/>
      <c r="H11"/>
      <c r="I11" s="75"/>
    </row>
    <row r="12" spans="1:8" ht="23.25" customHeight="1">
      <c r="A12"/>
      <c r="B12" t="s">
        <v>139</v>
      </c>
      <c r="C12" s="39">
        <f>+D27</f>
        <v>30300800</v>
      </c>
      <c r="D12" t="s">
        <v>135</v>
      </c>
      <c r="E12"/>
      <c r="G12"/>
      <c r="H12"/>
    </row>
    <row r="13" spans="1:10" ht="23.25" customHeight="1">
      <c r="A13"/>
      <c r="B13" t="s">
        <v>140</v>
      </c>
      <c r="C13" s="39">
        <f>899800+6366880</f>
        <v>7266680</v>
      </c>
      <c r="D13" t="s">
        <v>135</v>
      </c>
      <c r="E13"/>
      <c r="G13" s="70"/>
      <c r="H13" s="70"/>
      <c r="I13" s="70"/>
      <c r="J13" s="70"/>
    </row>
    <row r="14" spans="1:10" ht="23.25" customHeight="1">
      <c r="A14"/>
      <c r="B14" t="s">
        <v>134</v>
      </c>
      <c r="C14" s="39">
        <f>2980600+377000+1453886+958522.43</f>
        <v>5770008.43</v>
      </c>
      <c r="D14" t="s">
        <v>135</v>
      </c>
      <c r="E14"/>
      <c r="G14"/>
      <c r="H14"/>
      <c r="J14" s="75"/>
    </row>
    <row r="15" spans="1:8" s="12" customFormat="1" ht="18" customHeight="1">
      <c r="A15"/>
      <c r="B15"/>
      <c r="C15" s="6" t="s">
        <v>242</v>
      </c>
      <c r="D15"/>
      <c r="E15"/>
      <c r="F15" s="6"/>
      <c r="G15"/>
      <c r="H15"/>
    </row>
    <row r="16" spans="1:10" s="26" customFormat="1" ht="23.25" customHeight="1">
      <c r="A16" s="37" t="s">
        <v>138</v>
      </c>
      <c r="B16" s="37"/>
      <c r="C16" s="37"/>
      <c r="D16" s="37"/>
      <c r="E16" s="37"/>
      <c r="F16" s="248"/>
      <c r="G16" s="73">
        <f>SUM(E17+E22+E25+E28+E37+E63+E65)</f>
        <v>114804779.38</v>
      </c>
      <c r="H16" s="37" t="s">
        <v>135</v>
      </c>
      <c r="J16" s="377"/>
    </row>
    <row r="17" spans="1:10" ht="23.25" customHeight="1">
      <c r="A17"/>
      <c r="B17" t="s">
        <v>132</v>
      </c>
      <c r="C17"/>
      <c r="D17"/>
      <c r="E17" s="39">
        <f>SUM(D18+D19+D20+D21)</f>
        <v>50989480</v>
      </c>
      <c r="F17" s="6" t="s">
        <v>135</v>
      </c>
      <c r="G17" s="70"/>
      <c r="H17"/>
      <c r="J17" s="74"/>
    </row>
    <row r="18" spans="1:10" ht="23.25" customHeight="1">
      <c r="A18"/>
      <c r="B18" t="s">
        <v>309</v>
      </c>
      <c r="C18" s="38"/>
      <c r="D18" s="39">
        <v>33000000</v>
      </c>
      <c r="E18" t="s">
        <v>135</v>
      </c>
      <c r="G18"/>
      <c r="H18"/>
      <c r="J18" s="75"/>
    </row>
    <row r="19" spans="1:8" ht="23.25" customHeight="1">
      <c r="A19"/>
      <c r="B19" t="s">
        <v>141</v>
      </c>
      <c r="C19" s="38"/>
      <c r="D19" s="39">
        <v>2500000</v>
      </c>
      <c r="E19" t="s">
        <v>135</v>
      </c>
      <c r="G19"/>
      <c r="H19"/>
    </row>
    <row r="20" spans="1:8" ht="23.25" customHeight="1">
      <c r="A20"/>
      <c r="B20" t="s">
        <v>142</v>
      </c>
      <c r="C20" s="38"/>
      <c r="D20" s="39">
        <v>1000000</v>
      </c>
      <c r="E20" t="s">
        <v>135</v>
      </c>
      <c r="G20"/>
      <c r="H20"/>
    </row>
    <row r="21" spans="1:8" ht="23.25" customHeight="1">
      <c r="A21"/>
      <c r="B21" t="s">
        <v>310</v>
      </c>
      <c r="C21" s="38"/>
      <c r="D21" s="39">
        <f>2800000+1600000+6573840+680000+2835640</f>
        <v>14489480</v>
      </c>
      <c r="E21" t="s">
        <v>135</v>
      </c>
      <c r="G21"/>
      <c r="H21"/>
    </row>
    <row r="22" spans="1:8" ht="23.25" customHeight="1">
      <c r="A22"/>
      <c r="B22" t="s">
        <v>133</v>
      </c>
      <c r="C22"/>
      <c r="D22" s="70" t="s">
        <v>242</v>
      </c>
      <c r="E22" s="38">
        <f>SUM(D23+D24)</f>
        <v>19600225</v>
      </c>
      <c r="F22" s="6" t="s">
        <v>135</v>
      </c>
      <c r="G22"/>
      <c r="H22"/>
    </row>
    <row r="23" spans="1:10" ht="23.25" customHeight="1">
      <c r="A23"/>
      <c r="B23" t="s">
        <v>263</v>
      </c>
      <c r="C23"/>
      <c r="D23" s="70">
        <f>8515200+3400000+3432000</f>
        <v>15347200</v>
      </c>
      <c r="E23" t="s">
        <v>135</v>
      </c>
      <c r="G23"/>
      <c r="H23"/>
      <c r="J23" s="74"/>
    </row>
    <row r="24" spans="1:10" ht="23.25" customHeight="1">
      <c r="A24"/>
      <c r="B24" t="s">
        <v>264</v>
      </c>
      <c r="C24"/>
      <c r="D24" s="39">
        <v>4253025</v>
      </c>
      <c r="E24" t="s">
        <v>135</v>
      </c>
      <c r="G24"/>
      <c r="H24"/>
      <c r="J24" s="75"/>
    </row>
    <row r="25" spans="1:8" ht="23.25" customHeight="1">
      <c r="A25"/>
      <c r="B25" t="s">
        <v>139</v>
      </c>
      <c r="C25"/>
      <c r="D25" s="39" t="s">
        <v>242</v>
      </c>
      <c r="E25" s="38">
        <f>SUM(D26+D27)</f>
        <v>30585800</v>
      </c>
      <c r="F25" s="6" t="s">
        <v>135</v>
      </c>
      <c r="G25"/>
      <c r="H25"/>
    </row>
    <row r="26" spans="1:8" ht="23.25" customHeight="1">
      <c r="A26"/>
      <c r="B26" t="s">
        <v>265</v>
      </c>
      <c r="C26"/>
      <c r="D26" s="39">
        <f>250000+35000</f>
        <v>285000</v>
      </c>
      <c r="E26" t="s">
        <v>135</v>
      </c>
      <c r="G26"/>
      <c r="H26"/>
    </row>
    <row r="27" spans="1:8" ht="23.25" customHeight="1">
      <c r="A27"/>
      <c r="B27" s="6" t="s">
        <v>527</v>
      </c>
      <c r="C27"/>
      <c r="D27" s="39">
        <v>30300800</v>
      </c>
      <c r="E27" t="s">
        <v>135</v>
      </c>
      <c r="G27"/>
      <c r="H27"/>
    </row>
    <row r="28" spans="1:8" ht="23.25" customHeight="1">
      <c r="A28"/>
      <c r="B28" t="s">
        <v>140</v>
      </c>
      <c r="C28"/>
      <c r="D28" s="39"/>
      <c r="E28" s="39">
        <f>SUM(D29:D35)</f>
        <v>7266680</v>
      </c>
      <c r="F28" s="6" t="s">
        <v>135</v>
      </c>
      <c r="G28"/>
      <c r="H28"/>
    </row>
    <row r="29" spans="1:8" ht="23.25" customHeight="1">
      <c r="A29"/>
      <c r="B29" t="s">
        <v>266</v>
      </c>
      <c r="C29"/>
      <c r="D29" s="39">
        <v>30000</v>
      </c>
      <c r="E29" t="s">
        <v>135</v>
      </c>
      <c r="G29"/>
      <c r="H29"/>
    </row>
    <row r="30" spans="1:8" ht="23.25" customHeight="1">
      <c r="A30"/>
      <c r="B30" t="s">
        <v>267</v>
      </c>
      <c r="C30"/>
      <c r="D30" s="39"/>
      <c r="E30" t="s">
        <v>242</v>
      </c>
      <c r="G30"/>
      <c r="H30"/>
    </row>
    <row r="31" spans="1:8" ht="23.25" customHeight="1">
      <c r="A31"/>
      <c r="B31" t="s">
        <v>268</v>
      </c>
      <c r="C31"/>
      <c r="D31" s="39">
        <v>50000</v>
      </c>
      <c r="E31" t="s">
        <v>135</v>
      </c>
      <c r="G31"/>
      <c r="H31"/>
    </row>
    <row r="32" spans="1:8" ht="23.25" customHeight="1">
      <c r="A32"/>
      <c r="B32" t="s">
        <v>311</v>
      </c>
      <c r="C32"/>
      <c r="D32" s="39">
        <v>438000</v>
      </c>
      <c r="E32" t="s">
        <v>135</v>
      </c>
      <c r="G32"/>
      <c r="H32"/>
    </row>
    <row r="33" spans="1:8" ht="23.25" customHeight="1">
      <c r="A33"/>
      <c r="B33" s="6" t="s">
        <v>650</v>
      </c>
      <c r="C33"/>
      <c r="D33" s="39">
        <v>381800</v>
      </c>
      <c r="E33" t="s">
        <v>135</v>
      </c>
      <c r="G33"/>
      <c r="H33"/>
    </row>
    <row r="34" spans="1:8" ht="23.25" customHeight="1">
      <c r="A34"/>
      <c r="B34" t="s">
        <v>651</v>
      </c>
      <c r="C34"/>
      <c r="D34" s="39">
        <f>6259680-200000</f>
        <v>6059680</v>
      </c>
      <c r="E34" t="s">
        <v>135</v>
      </c>
      <c r="G34"/>
      <c r="H34"/>
    </row>
    <row r="35" spans="1:8" ht="23.25" customHeight="1">
      <c r="A35"/>
      <c r="B35" t="s">
        <v>653</v>
      </c>
      <c r="C35"/>
      <c r="D35" s="39">
        <v>307200</v>
      </c>
      <c r="E35" t="s">
        <v>135</v>
      </c>
      <c r="G35"/>
      <c r="H35"/>
    </row>
    <row r="36" spans="1:8" ht="36.75" customHeight="1">
      <c r="A36"/>
      <c r="B36"/>
      <c r="C36"/>
      <c r="D36" s="39"/>
      <c r="E36"/>
      <c r="G36"/>
      <c r="H36"/>
    </row>
    <row r="37" spans="1:8" ht="21.75" customHeight="1">
      <c r="A37"/>
      <c r="B37" t="s">
        <v>134</v>
      </c>
      <c r="C37"/>
      <c r="D37" s="70" t="s">
        <v>242</v>
      </c>
      <c r="E37" s="39">
        <f>SUM(D39:D62)</f>
        <v>3275034</v>
      </c>
      <c r="F37" s="6" t="s">
        <v>135</v>
      </c>
      <c r="G37"/>
      <c r="H37"/>
    </row>
    <row r="38" spans="1:8" ht="21.75" customHeight="1">
      <c r="A38"/>
      <c r="B38" s="394" t="s">
        <v>406</v>
      </c>
      <c r="C38"/>
      <c r="D38"/>
      <c r="E38"/>
      <c r="G38"/>
      <c r="H38"/>
    </row>
    <row r="39" spans="1:8" ht="21.75" customHeight="1">
      <c r="A39"/>
      <c r="B39" s="395" t="s">
        <v>407</v>
      </c>
      <c r="C39"/>
      <c r="D39" s="246">
        <v>92000</v>
      </c>
      <c r="E39" t="s">
        <v>135</v>
      </c>
      <c r="G39"/>
      <c r="H39"/>
    </row>
    <row r="40" spans="1:8" ht="21.75" customHeight="1">
      <c r="A40"/>
      <c r="B40" s="396" t="s">
        <v>544</v>
      </c>
      <c r="C40"/>
      <c r="D40" s="39"/>
      <c r="E40"/>
      <c r="G40"/>
      <c r="H40"/>
    </row>
    <row r="41" spans="1:8" ht="21.75" customHeight="1">
      <c r="A41"/>
      <c r="B41" s="396" t="s">
        <v>655</v>
      </c>
      <c r="C41"/>
      <c r="D41" s="39">
        <v>200000</v>
      </c>
      <c r="E41" t="s">
        <v>135</v>
      </c>
      <c r="G41"/>
      <c r="H41"/>
    </row>
    <row r="42" spans="1:8" ht="21.75" customHeight="1">
      <c r="A42"/>
      <c r="B42" s="395" t="s">
        <v>656</v>
      </c>
      <c r="C42"/>
      <c r="D42" s="39"/>
      <c r="E42"/>
      <c r="G42"/>
      <c r="H42"/>
    </row>
    <row r="43" spans="1:8" ht="21.75" customHeight="1">
      <c r="A43"/>
      <c r="B43" s="395" t="s">
        <v>378</v>
      </c>
      <c r="C43"/>
      <c r="D43" s="39"/>
      <c r="E43"/>
      <c r="G43"/>
      <c r="H43"/>
    </row>
    <row r="44" spans="1:8" ht="21.75" customHeight="1">
      <c r="A44"/>
      <c r="B44" s="395" t="s">
        <v>366</v>
      </c>
      <c r="C44"/>
      <c r="D44" s="39">
        <v>1070000</v>
      </c>
      <c r="E44" t="s">
        <v>135</v>
      </c>
      <c r="G44"/>
      <c r="H44"/>
    </row>
    <row r="45" spans="1:8" ht="21.75" customHeight="1">
      <c r="A45"/>
      <c r="B45" s="395" t="s">
        <v>408</v>
      </c>
      <c r="C45"/>
      <c r="D45" s="39"/>
      <c r="E45"/>
      <c r="G45"/>
      <c r="H45"/>
    </row>
    <row r="46" spans="1:8" ht="21.75" customHeight="1">
      <c r="A46"/>
      <c r="B46" s="395" t="s">
        <v>409</v>
      </c>
      <c r="C46"/>
      <c r="D46" s="39">
        <v>189600</v>
      </c>
      <c r="E46" t="s">
        <v>135</v>
      </c>
      <c r="G46"/>
      <c r="H46"/>
    </row>
    <row r="47" spans="1:8" ht="21.75" customHeight="1">
      <c r="A47"/>
      <c r="B47" s="396" t="s">
        <v>657</v>
      </c>
      <c r="C47"/>
      <c r="D47" s="39">
        <v>150000</v>
      </c>
      <c r="E47" t="s">
        <v>135</v>
      </c>
      <c r="G47"/>
      <c r="H47"/>
    </row>
    <row r="48" spans="1:8" ht="21.75" customHeight="1">
      <c r="A48"/>
      <c r="B48" s="396" t="s">
        <v>530</v>
      </c>
      <c r="C48"/>
      <c r="D48" s="39"/>
      <c r="E48"/>
      <c r="G48"/>
      <c r="H48"/>
    </row>
    <row r="49" spans="1:8" ht="21.75" customHeight="1">
      <c r="A49"/>
      <c r="B49" s="397" t="s">
        <v>405</v>
      </c>
      <c r="C49"/>
      <c r="D49" s="39">
        <v>235200</v>
      </c>
      <c r="E49" t="s">
        <v>135</v>
      </c>
      <c r="G49"/>
      <c r="H49"/>
    </row>
    <row r="50" spans="1:8" ht="21.75" customHeight="1">
      <c r="A50"/>
      <c r="B50" s="396" t="s">
        <v>658</v>
      </c>
      <c r="C50"/>
      <c r="D50" s="39"/>
      <c r="E50"/>
      <c r="G50"/>
      <c r="H50"/>
    </row>
    <row r="51" spans="1:8" ht="21.75" customHeight="1">
      <c r="A51"/>
      <c r="B51" s="396" t="s">
        <v>659</v>
      </c>
      <c r="C51"/>
      <c r="D51" s="39">
        <v>29000</v>
      </c>
      <c r="E51" t="s">
        <v>135</v>
      </c>
      <c r="G51"/>
      <c r="H51"/>
    </row>
    <row r="52" spans="1:8" ht="21.75" customHeight="1">
      <c r="A52"/>
      <c r="B52" s="396" t="s">
        <v>541</v>
      </c>
      <c r="C52"/>
      <c r="D52" s="39"/>
      <c r="E52"/>
      <c r="G52"/>
      <c r="H52"/>
    </row>
    <row r="53" spans="1:8" ht="21.75" customHeight="1">
      <c r="A53"/>
      <c r="B53" s="920" t="s">
        <v>542</v>
      </c>
      <c r="C53" s="920"/>
      <c r="D53" s="39">
        <v>150000</v>
      </c>
      <c r="E53" t="s">
        <v>135</v>
      </c>
      <c r="G53"/>
      <c r="H53"/>
    </row>
    <row r="54" spans="1:8" ht="21.75" customHeight="1">
      <c r="A54"/>
      <c r="B54" s="397" t="s">
        <v>424</v>
      </c>
      <c r="C54"/>
      <c r="D54" s="39"/>
      <c r="E54"/>
      <c r="G54"/>
      <c r="H54"/>
    </row>
    <row r="55" spans="1:8" ht="21.75" customHeight="1">
      <c r="A55"/>
      <c r="B55" s="397" t="s">
        <v>271</v>
      </c>
      <c r="C55"/>
      <c r="D55" s="39">
        <v>235000</v>
      </c>
      <c r="E55" t="s">
        <v>135</v>
      </c>
      <c r="G55"/>
      <c r="H55"/>
    </row>
    <row r="56" spans="1:8" ht="21.75" customHeight="1">
      <c r="A56"/>
      <c r="B56" s="396" t="s">
        <v>539</v>
      </c>
      <c r="C56"/>
      <c r="D56" s="39"/>
      <c r="E56"/>
      <c r="G56"/>
      <c r="H56"/>
    </row>
    <row r="57" spans="1:8" ht="21.75" customHeight="1">
      <c r="A57"/>
      <c r="B57" s="396" t="s">
        <v>540</v>
      </c>
      <c r="C57"/>
      <c r="D57" s="39">
        <v>29800</v>
      </c>
      <c r="E57" t="s">
        <v>135</v>
      </c>
      <c r="G57"/>
      <c r="H57"/>
    </row>
    <row r="58" spans="1:8" ht="21.75" customHeight="1">
      <c r="A58"/>
      <c r="B58" s="397" t="s">
        <v>269</v>
      </c>
      <c r="C58"/>
      <c r="D58" s="39"/>
      <c r="E58"/>
      <c r="G58"/>
      <c r="H58"/>
    </row>
    <row r="59" spans="1:8" ht="21.75" customHeight="1">
      <c r="A59"/>
      <c r="B59" s="397" t="s">
        <v>270</v>
      </c>
      <c r="C59"/>
      <c r="D59" s="39">
        <v>500000</v>
      </c>
      <c r="E59" t="s">
        <v>135</v>
      </c>
      <c r="G59"/>
      <c r="H59"/>
    </row>
    <row r="60" spans="1:8" ht="21.75" customHeight="1">
      <c r="A60"/>
      <c r="B60" s="5" t="s">
        <v>646</v>
      </c>
      <c r="C60"/>
      <c r="D60" s="39">
        <v>100000</v>
      </c>
      <c r="E60" t="s">
        <v>135</v>
      </c>
      <c r="G60"/>
      <c r="H60"/>
    </row>
    <row r="61" spans="2:5" ht="21.75" customHeight="1">
      <c r="B61" t="s">
        <v>312</v>
      </c>
      <c r="D61" s="246">
        <v>229430</v>
      </c>
      <c r="E61" t="s">
        <v>135</v>
      </c>
    </row>
    <row r="62" spans="2:5" ht="21.75" customHeight="1">
      <c r="B62" t="s">
        <v>654</v>
      </c>
      <c r="D62" s="246">
        <v>65004</v>
      </c>
      <c r="E62" t="s">
        <v>135</v>
      </c>
    </row>
    <row r="63" spans="2:6" ht="21.75" customHeight="1">
      <c r="B63" t="s">
        <v>313</v>
      </c>
      <c r="D63" s="246"/>
      <c r="E63" s="247">
        <f>D64</f>
        <v>2082386</v>
      </c>
      <c r="F63" s="6" t="s">
        <v>135</v>
      </c>
    </row>
    <row r="64" spans="2:5" ht="21.75" customHeight="1">
      <c r="B64" s="6" t="s">
        <v>820</v>
      </c>
      <c r="D64" s="246">
        <f>1108500+345386+628500</f>
        <v>2082386</v>
      </c>
      <c r="E64" s="6" t="s">
        <v>135</v>
      </c>
    </row>
    <row r="65" spans="2:6" ht="21.75" customHeight="1">
      <c r="B65" t="s">
        <v>314</v>
      </c>
      <c r="D65" s="246"/>
      <c r="E65" s="247">
        <f>D66</f>
        <v>1005174.38</v>
      </c>
      <c r="F65" s="6" t="s">
        <v>135</v>
      </c>
    </row>
    <row r="66" spans="2:5" ht="21.75" customHeight="1">
      <c r="B66" t="s">
        <v>315</v>
      </c>
      <c r="D66" s="246">
        <v>1005174.38</v>
      </c>
      <c r="E66" s="6" t="s">
        <v>135</v>
      </c>
    </row>
    <row r="67" ht="24" customHeight="1">
      <c r="B67"/>
    </row>
    <row r="68" ht="24">
      <c r="B68"/>
    </row>
    <row r="69" ht="24">
      <c r="B69"/>
    </row>
    <row r="70" ht="24">
      <c r="B70"/>
    </row>
    <row r="71" ht="24">
      <c r="B71"/>
    </row>
    <row r="72" ht="24">
      <c r="B72"/>
    </row>
    <row r="73" ht="24">
      <c r="B73"/>
    </row>
    <row r="74" ht="24">
      <c r="B74"/>
    </row>
    <row r="75" ht="24">
      <c r="B75"/>
    </row>
    <row r="76" ht="24">
      <c r="B76"/>
    </row>
    <row r="77" ht="24">
      <c r="B77"/>
    </row>
  </sheetData>
  <sheetProtection/>
  <mergeCells count="4">
    <mergeCell ref="A2:H2"/>
    <mergeCell ref="A1:H1"/>
    <mergeCell ref="A3:H3"/>
    <mergeCell ref="B53:C53"/>
  </mergeCells>
  <printOptions/>
  <pageMargins left="0.15748031496062992" right="0.11811023622047245" top="0.5905511811023623" bottom="0.3937007874015748" header="0.2755905511811024" footer="0.1968503937007874"/>
  <pageSetup firstPageNumber="23" useFirstPageNumber="1" horizontalDpi="300" verticalDpi="300" orientation="portrait" paperSize="9" scale="95" r:id="rId2"/>
  <headerFooter alignWithMargins="0">
    <oddHeader>&amp;R35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BH353"/>
  <sheetViews>
    <sheetView showGridLines="0" showZeros="0" zoomScale="70" zoomScaleNormal="70" zoomScalePageLayoutView="0" workbookViewId="0" topLeftCell="A23">
      <selection activeCell="I21" sqref="I21"/>
    </sheetView>
  </sheetViews>
  <sheetFormatPr defaultColWidth="11.75390625" defaultRowHeight="24"/>
  <cols>
    <col min="1" max="1" width="5.00390625" style="77" customWidth="1"/>
    <col min="2" max="2" width="44.625" style="77" customWidth="1"/>
    <col min="3" max="3" width="14.125" style="77" customWidth="1"/>
    <col min="4" max="4" width="12.375" style="77" customWidth="1"/>
    <col min="5" max="5" width="17.125" style="77" customWidth="1"/>
    <col min="6" max="6" width="14.75390625" style="464" customWidth="1"/>
    <col min="7" max="8" width="13.75390625" style="423" customWidth="1"/>
    <col min="9" max="9" width="15.00390625" style="464" customWidth="1"/>
    <col min="10" max="10" width="15.00390625" style="423" customWidth="1"/>
    <col min="11" max="12" width="13.75390625" style="423" customWidth="1"/>
    <col min="13" max="13" width="15.00390625" style="423" customWidth="1"/>
    <col min="14" max="14" width="14.625" style="465" customWidth="1"/>
    <col min="15" max="16" width="13.75390625" style="423" customWidth="1"/>
    <col min="17" max="17" width="14.875" style="423" customWidth="1"/>
    <col min="18" max="18" width="15.375" style="465" customWidth="1"/>
    <col min="19" max="19" width="14.25390625" style="423" customWidth="1"/>
    <col min="20" max="20" width="14.375" style="423" customWidth="1"/>
    <col min="21" max="21" width="14.00390625" style="423" customWidth="1"/>
    <col min="22" max="22" width="15.50390625" style="465" customWidth="1"/>
    <col min="23" max="23" width="14.875" style="77" customWidth="1"/>
    <col min="24" max="24" width="12.50390625" style="328" customWidth="1"/>
    <col min="25" max="60" width="11.75390625" style="77" customWidth="1"/>
    <col min="61" max="16384" width="11.75390625" style="77" customWidth="1"/>
  </cols>
  <sheetData>
    <row r="1" spans="1:23" ht="21.75" customHeight="1">
      <c r="A1" s="84"/>
      <c r="B1" s="84"/>
      <c r="C1" s="84"/>
      <c r="D1" s="84"/>
      <c r="E1" s="84"/>
      <c r="F1" s="422"/>
      <c r="G1" s="421"/>
      <c r="H1" s="421"/>
      <c r="I1" s="422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3"/>
      <c r="W1" s="76"/>
    </row>
    <row r="2" spans="1:23" ht="24.75" customHeight="1">
      <c r="A2" s="935" t="s">
        <v>183</v>
      </c>
      <c r="B2" s="935"/>
      <c r="C2" s="935"/>
      <c r="D2" s="935"/>
      <c r="E2" s="935"/>
      <c r="F2" s="935"/>
      <c r="G2" s="935"/>
      <c r="H2" s="935"/>
      <c r="I2" s="935"/>
      <c r="J2" s="935"/>
      <c r="K2" s="935"/>
      <c r="L2" s="935"/>
      <c r="M2" s="935"/>
      <c r="N2" s="935"/>
      <c r="O2" s="935"/>
      <c r="P2" s="935"/>
      <c r="Q2" s="935"/>
      <c r="R2" s="935"/>
      <c r="S2" s="935"/>
      <c r="T2" s="935"/>
      <c r="U2" s="935"/>
      <c r="V2" s="935"/>
      <c r="W2" s="935"/>
    </row>
    <row r="3" spans="1:23" ht="24.75" customHeight="1">
      <c r="A3" s="935" t="s">
        <v>705</v>
      </c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  <c r="R3" s="935"/>
      <c r="S3" s="935"/>
      <c r="T3" s="935"/>
      <c r="U3" s="935"/>
      <c r="V3" s="935"/>
      <c r="W3" s="935"/>
    </row>
    <row r="4" spans="1:23" ht="24.75" customHeight="1">
      <c r="A4" s="935" t="s">
        <v>272</v>
      </c>
      <c r="B4" s="935"/>
      <c r="C4" s="935"/>
      <c r="D4" s="935"/>
      <c r="E4" s="935"/>
      <c r="F4" s="935"/>
      <c r="G4" s="935"/>
      <c r="H4" s="935"/>
      <c r="I4" s="935"/>
      <c r="J4" s="935"/>
      <c r="K4" s="935"/>
      <c r="L4" s="935"/>
      <c r="M4" s="935"/>
      <c r="N4" s="935"/>
      <c r="O4" s="935"/>
      <c r="P4" s="935"/>
      <c r="Q4" s="935"/>
      <c r="R4" s="935"/>
      <c r="S4" s="935"/>
      <c r="T4" s="935"/>
      <c r="U4" s="935"/>
      <c r="V4" s="935"/>
      <c r="W4" s="935"/>
    </row>
    <row r="5" spans="1:23" ht="24.75" customHeight="1">
      <c r="A5" s="258"/>
      <c r="B5" s="220"/>
      <c r="C5" s="220"/>
      <c r="D5" s="220"/>
      <c r="E5" s="220"/>
      <c r="F5" s="425"/>
      <c r="G5" s="424"/>
      <c r="H5" s="424"/>
      <c r="I5" s="425"/>
      <c r="J5" s="424"/>
      <c r="K5" s="424"/>
      <c r="L5" s="424"/>
      <c r="M5" s="424"/>
      <c r="N5" s="424"/>
      <c r="O5" s="424"/>
      <c r="P5" s="424"/>
      <c r="Q5" s="424"/>
      <c r="R5" s="424"/>
      <c r="S5" s="936" t="s">
        <v>127</v>
      </c>
      <c r="T5" s="936"/>
      <c r="U5" s="936"/>
      <c r="V5" s="936"/>
      <c r="W5" s="936"/>
    </row>
    <row r="6" spans="1:24" s="105" customFormat="1" ht="22.5" customHeight="1">
      <c r="A6" s="940" t="s">
        <v>184</v>
      </c>
      <c r="B6" s="104" t="s">
        <v>185</v>
      </c>
      <c r="C6" s="937" t="s">
        <v>198</v>
      </c>
      <c r="D6" s="938"/>
      <c r="E6" s="939"/>
      <c r="F6" s="471" t="s">
        <v>186</v>
      </c>
      <c r="G6" s="924" t="s">
        <v>808</v>
      </c>
      <c r="H6" s="925"/>
      <c r="I6" s="925"/>
      <c r="J6" s="925"/>
      <c r="K6" s="925"/>
      <c r="L6" s="925"/>
      <c r="M6" s="925"/>
      <c r="N6" s="925"/>
      <c r="O6" s="925"/>
      <c r="P6" s="925"/>
      <c r="Q6" s="925"/>
      <c r="R6" s="925"/>
      <c r="S6" s="925"/>
      <c r="T6" s="925"/>
      <c r="U6" s="925"/>
      <c r="V6" s="925"/>
      <c r="W6" s="926"/>
      <c r="X6" s="329"/>
    </row>
    <row r="7" spans="1:24" s="105" customFormat="1" ht="22.5" customHeight="1">
      <c r="A7" s="941"/>
      <c r="B7" s="106" t="s">
        <v>187</v>
      </c>
      <c r="C7" s="921" t="s">
        <v>199</v>
      </c>
      <c r="D7" s="922"/>
      <c r="E7" s="923"/>
      <c r="F7" s="472" t="s">
        <v>188</v>
      </c>
      <c r="G7" s="426">
        <v>22555</v>
      </c>
      <c r="H7" s="426">
        <v>22586</v>
      </c>
      <c r="I7" s="426">
        <v>22616</v>
      </c>
      <c r="J7" s="855" t="s">
        <v>189</v>
      </c>
      <c r="K7" s="426">
        <v>22647</v>
      </c>
      <c r="L7" s="426">
        <v>22678</v>
      </c>
      <c r="M7" s="426">
        <v>22706</v>
      </c>
      <c r="N7" s="855" t="s">
        <v>190</v>
      </c>
      <c r="O7" s="426">
        <v>22737</v>
      </c>
      <c r="P7" s="426">
        <v>22767</v>
      </c>
      <c r="Q7" s="426">
        <v>22798</v>
      </c>
      <c r="R7" s="855" t="s">
        <v>191</v>
      </c>
      <c r="S7" s="426">
        <v>22828</v>
      </c>
      <c r="T7" s="426">
        <v>22859</v>
      </c>
      <c r="U7" s="426">
        <v>22890</v>
      </c>
      <c r="V7" s="855" t="s">
        <v>192</v>
      </c>
      <c r="W7" s="107" t="s">
        <v>193</v>
      </c>
      <c r="X7" s="329"/>
    </row>
    <row r="8" spans="1:24" s="105" customFormat="1" ht="24.75" customHeight="1">
      <c r="A8" s="108"/>
      <c r="B8" s="108" t="s">
        <v>194</v>
      </c>
      <c r="C8" s="109"/>
      <c r="D8" s="110"/>
      <c r="E8" s="221"/>
      <c r="F8" s="427">
        <f>SUM(F9+F25+F215+F236)</f>
        <v>54336511</v>
      </c>
      <c r="G8" s="427">
        <f>SUM(G9+G25+G215+G236)</f>
        <v>1612685.42</v>
      </c>
      <c r="H8" s="427">
        <f>SUM(H9+H25+H215+H236)</f>
        <v>1643775.42</v>
      </c>
      <c r="I8" s="427">
        <f>SUM(I9+I25+I215+I236)</f>
        <v>12960695.42</v>
      </c>
      <c r="J8" s="856">
        <f>SUM(G8:I8)</f>
        <v>16217156.26</v>
      </c>
      <c r="K8" s="427">
        <f>SUM(K9+K25+K215+K236)</f>
        <v>3476271.42</v>
      </c>
      <c r="L8" s="427">
        <f>SUM(L9+L25+L215+L236)</f>
        <v>2127185.42</v>
      </c>
      <c r="M8" s="427">
        <f>SUM(M9+M25+M215+M236)</f>
        <v>12226485.42</v>
      </c>
      <c r="N8" s="870">
        <f>SUM(K8:M8)</f>
        <v>17829942.259999998</v>
      </c>
      <c r="O8" s="427">
        <f>SUM(O9+O25+O215+O236)</f>
        <v>1768185.42</v>
      </c>
      <c r="P8" s="427">
        <f>SUM(P9+P25+P215+P236)</f>
        <v>1662685.42</v>
      </c>
      <c r="Q8" s="427">
        <f>SUM(Q9+Q25+Q215+Q236)</f>
        <v>11997985.41</v>
      </c>
      <c r="R8" s="856">
        <f>SUM(O8:Q8)</f>
        <v>15428856.25</v>
      </c>
      <c r="S8" s="427">
        <f>SUM(S9+S25+S215+S236)</f>
        <v>1623685.41</v>
      </c>
      <c r="T8" s="427">
        <f>SUM(T9+T25+T215+T236)</f>
        <v>1625185.41</v>
      </c>
      <c r="U8" s="427">
        <f>SUM(U9+U25+U215+U236)</f>
        <v>1611685.41</v>
      </c>
      <c r="V8" s="856">
        <f>SUM(S8:U8)</f>
        <v>4860556.2299999995</v>
      </c>
      <c r="W8" s="477">
        <f>+V8+R8+N8+J8</f>
        <v>54336510.99999999</v>
      </c>
      <c r="X8" s="329"/>
    </row>
    <row r="9" spans="1:24" s="105" customFormat="1" ht="24.75" customHeight="1">
      <c r="A9" s="111">
        <v>1</v>
      </c>
      <c r="B9" s="112" t="s">
        <v>195</v>
      </c>
      <c r="C9" s="113"/>
      <c r="D9" s="114"/>
      <c r="E9" s="222"/>
      <c r="F9" s="428">
        <f>SUM(F10+F11)</f>
        <v>49902025</v>
      </c>
      <c r="G9" s="428">
        <f>SUM(G10+G11)</f>
        <v>1609685.42</v>
      </c>
      <c r="H9" s="428">
        <f>SUM(H10+H11)</f>
        <v>1626275.42</v>
      </c>
      <c r="I9" s="428">
        <f>SUM(I10+I11)</f>
        <v>11652109.42</v>
      </c>
      <c r="J9" s="857">
        <f>SUM(G9:I9)</f>
        <v>14888070.26</v>
      </c>
      <c r="K9" s="428">
        <f aca="true" t="shared" si="0" ref="K9:Q9">SUM(K10+K11)</f>
        <v>1835671.42</v>
      </c>
      <c r="L9" s="428">
        <f t="shared" si="0"/>
        <v>1609685.42</v>
      </c>
      <c r="M9" s="428">
        <f t="shared" si="0"/>
        <v>11609685.42</v>
      </c>
      <c r="N9" s="858">
        <f t="shared" si="0"/>
        <v>15055042.26</v>
      </c>
      <c r="O9" s="428">
        <f t="shared" si="0"/>
        <v>1609685.42</v>
      </c>
      <c r="P9" s="428">
        <f t="shared" si="0"/>
        <v>1609685.42</v>
      </c>
      <c r="Q9" s="428">
        <f t="shared" si="0"/>
        <v>11910485.41</v>
      </c>
      <c r="R9" s="857">
        <f>SUM(O9:Q9)</f>
        <v>15129856.25</v>
      </c>
      <c r="S9" s="428">
        <f>SUM(S10+S11)</f>
        <v>1609685.41</v>
      </c>
      <c r="T9" s="428">
        <f>SUM(T10+T11)</f>
        <v>1609685.41</v>
      </c>
      <c r="U9" s="429">
        <f>SUM(U10+U11)</f>
        <v>1609685.41</v>
      </c>
      <c r="V9" s="857">
        <f>SUM(S9:U9)</f>
        <v>4829056.2299999995</v>
      </c>
      <c r="W9" s="429">
        <f>+V9+R9+N9+J9</f>
        <v>49902025</v>
      </c>
      <c r="X9" s="329"/>
    </row>
    <row r="10" spans="1:24" s="105" customFormat="1" ht="24.75" customHeight="1">
      <c r="A10" s="659">
        <v>1.1</v>
      </c>
      <c r="B10" s="660" t="s">
        <v>133</v>
      </c>
      <c r="C10" s="661"/>
      <c r="D10" s="662"/>
      <c r="E10" s="663"/>
      <c r="F10" s="664">
        <v>19316225</v>
      </c>
      <c r="G10" s="664">
        <v>1609685.42</v>
      </c>
      <c r="H10" s="664">
        <v>1609685.42</v>
      </c>
      <c r="I10" s="664">
        <v>1609685.42</v>
      </c>
      <c r="J10" s="858">
        <f>SUM(I10+H10+G10)</f>
        <v>4829056.26</v>
      </c>
      <c r="K10" s="664">
        <v>1609685.42</v>
      </c>
      <c r="L10" s="664">
        <v>1609685.42</v>
      </c>
      <c r="M10" s="664">
        <v>1609685.42</v>
      </c>
      <c r="N10" s="858">
        <f>SUM(M10+L10+K10)</f>
        <v>4829056.26</v>
      </c>
      <c r="O10" s="664">
        <v>1609685.42</v>
      </c>
      <c r="P10" s="664">
        <v>1609685.42</v>
      </c>
      <c r="Q10" s="664">
        <v>1609685.41</v>
      </c>
      <c r="R10" s="858">
        <f>SUM(Q10+P10+O10)</f>
        <v>4829056.25</v>
      </c>
      <c r="S10" s="664">
        <v>1609685.41</v>
      </c>
      <c r="T10" s="664">
        <v>1609685.41</v>
      </c>
      <c r="U10" s="664">
        <v>1609685.41</v>
      </c>
      <c r="V10" s="858">
        <f>SUM(U10+T10+S10)</f>
        <v>4829056.2299999995</v>
      </c>
      <c r="W10" s="664">
        <f>+V10+R10+N10+J10</f>
        <v>19316225</v>
      </c>
      <c r="X10" s="329"/>
    </row>
    <row r="11" spans="1:24" s="105" customFormat="1" ht="24.75" customHeight="1">
      <c r="A11" s="625">
        <v>1.2</v>
      </c>
      <c r="B11" s="115" t="s">
        <v>139</v>
      </c>
      <c r="C11" s="116"/>
      <c r="D11" s="117"/>
      <c r="E11" s="118"/>
      <c r="F11" s="432">
        <f>SUM(F12+F23)</f>
        <v>30585800</v>
      </c>
      <c r="G11" s="430">
        <f>SUM(G12+G23)</f>
        <v>0</v>
      </c>
      <c r="H11" s="431">
        <f>SUM(H12+H23)</f>
        <v>16590</v>
      </c>
      <c r="I11" s="432">
        <f>SUM(I12+I23)</f>
        <v>10042424</v>
      </c>
      <c r="J11" s="859">
        <f>SUM(I11+H11+G11)</f>
        <v>10059014</v>
      </c>
      <c r="K11" s="431">
        <f>SUM(K12+K23)</f>
        <v>225986</v>
      </c>
      <c r="L11" s="431">
        <f>SUM(L12+L23)</f>
        <v>0</v>
      </c>
      <c r="M11" s="431">
        <f>SUM(M12+M23)</f>
        <v>10000000</v>
      </c>
      <c r="N11" s="859">
        <f>SUM(M11+L11+K11)</f>
        <v>10225986</v>
      </c>
      <c r="O11" s="431">
        <f>SUM(O12+O23)</f>
        <v>0</v>
      </c>
      <c r="P11" s="431">
        <f>SUM(P12+P23)</f>
        <v>0</v>
      </c>
      <c r="Q11" s="431">
        <f>SUM(Q12+Q23)</f>
        <v>10300800</v>
      </c>
      <c r="R11" s="859">
        <f>SUM(Q11+P11+O11)</f>
        <v>10300800</v>
      </c>
      <c r="S11" s="431">
        <f>SUM(S12+S23)</f>
        <v>0</v>
      </c>
      <c r="T11" s="431">
        <f>SUM(T12+T23)</f>
        <v>0</v>
      </c>
      <c r="U11" s="431">
        <f>SUM(U12+U23)</f>
        <v>0</v>
      </c>
      <c r="V11" s="859">
        <f>SUM(U11+T11+S11)</f>
        <v>0</v>
      </c>
      <c r="W11" s="431">
        <f>+V11+R11+N11+J11</f>
        <v>30585800</v>
      </c>
      <c r="X11" s="329"/>
    </row>
    <row r="12" spans="1:27" s="119" customFormat="1" ht="24.75" customHeight="1">
      <c r="A12" s="278" t="s">
        <v>346</v>
      </c>
      <c r="B12" s="324"/>
      <c r="C12" s="280"/>
      <c r="D12" s="281"/>
      <c r="E12" s="282"/>
      <c r="F12" s="433">
        <f>SUM(F14:F21)</f>
        <v>285000</v>
      </c>
      <c r="G12" s="433">
        <f>SUM(G14:G15)</f>
        <v>0</v>
      </c>
      <c r="H12" s="433">
        <f>SUM(H14:H21)</f>
        <v>16590</v>
      </c>
      <c r="I12" s="433">
        <f>SUM(I14:I22)</f>
        <v>42424</v>
      </c>
      <c r="J12" s="858">
        <f>SUM(J13:J21)</f>
        <v>59014</v>
      </c>
      <c r="K12" s="433">
        <f>SUM(K13:K21)</f>
        <v>225986</v>
      </c>
      <c r="L12" s="433">
        <f>SUM(L13:L15)</f>
        <v>0</v>
      </c>
      <c r="M12" s="433">
        <f>SUM(M13:M15)</f>
        <v>0</v>
      </c>
      <c r="N12" s="858">
        <f>SUM(K12:M12)</f>
        <v>225986</v>
      </c>
      <c r="O12" s="433">
        <f aca="true" t="shared" si="1" ref="O12:V12">SUM(O13:O15)</f>
        <v>0</v>
      </c>
      <c r="P12" s="433">
        <f t="shared" si="1"/>
        <v>0</v>
      </c>
      <c r="Q12" s="433">
        <f t="shared" si="1"/>
        <v>0</v>
      </c>
      <c r="R12" s="858">
        <f t="shared" si="1"/>
        <v>0</v>
      </c>
      <c r="S12" s="433">
        <f t="shared" si="1"/>
        <v>0</v>
      </c>
      <c r="T12" s="433">
        <f t="shared" si="1"/>
        <v>0</v>
      </c>
      <c r="U12" s="433">
        <f t="shared" si="1"/>
        <v>0</v>
      </c>
      <c r="V12" s="858">
        <f t="shared" si="1"/>
        <v>0</v>
      </c>
      <c r="W12" s="506">
        <f>+V12+R12+N12+J12</f>
        <v>285000</v>
      </c>
      <c r="X12" s="329"/>
      <c r="Y12" s="105"/>
      <c r="Z12" s="105"/>
      <c r="AA12" s="105"/>
    </row>
    <row r="13" spans="1:60" s="122" customFormat="1" ht="25.5" customHeight="1">
      <c r="A13" s="359" t="s">
        <v>412</v>
      </c>
      <c r="B13" s="120" t="s">
        <v>411</v>
      </c>
      <c r="C13" s="121"/>
      <c r="E13" s="223"/>
      <c r="F13" s="434"/>
      <c r="G13" s="434">
        <v>0</v>
      </c>
      <c r="H13" s="434">
        <v>0</v>
      </c>
      <c r="I13" s="434">
        <v>0</v>
      </c>
      <c r="J13" s="860">
        <f>SUM(G13:I13)</f>
        <v>0</v>
      </c>
      <c r="K13" s="434">
        <v>0</v>
      </c>
      <c r="L13" s="434">
        <v>0</v>
      </c>
      <c r="M13" s="434">
        <v>0</v>
      </c>
      <c r="N13" s="860">
        <f aca="true" t="shared" si="2" ref="N13:N21">SUM(K13:M13)</f>
        <v>0</v>
      </c>
      <c r="O13" s="434">
        <v>0</v>
      </c>
      <c r="P13" s="434">
        <v>0</v>
      </c>
      <c r="Q13" s="434">
        <v>0</v>
      </c>
      <c r="R13" s="860">
        <f aca="true" t="shared" si="3" ref="R13:R21">SUM(O13:Q13)</f>
        <v>0</v>
      </c>
      <c r="S13" s="434">
        <v>0</v>
      </c>
      <c r="T13" s="434">
        <v>0</v>
      </c>
      <c r="U13" s="434">
        <v>0</v>
      </c>
      <c r="V13" s="860">
        <f aca="true" t="shared" si="4" ref="V13:V21">SUM(S13:U13)</f>
        <v>0</v>
      </c>
      <c r="W13" s="467">
        <f>SUM(U13+T13+S13+R13+N13+J13)</f>
        <v>0</v>
      </c>
      <c r="X13" s="328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</row>
    <row r="14" spans="1:23" ht="25.5" customHeight="1">
      <c r="A14" s="359">
        <v>1</v>
      </c>
      <c r="B14" s="120" t="s">
        <v>661</v>
      </c>
      <c r="C14" s="121" t="s">
        <v>306</v>
      </c>
      <c r="D14" s="122"/>
      <c r="E14" s="223"/>
      <c r="F14" s="434">
        <f>250000-2615-F17-F18-F19-F20-F21</f>
        <v>225986</v>
      </c>
      <c r="G14" s="434">
        <v>0</v>
      </c>
      <c r="H14" s="434">
        <v>0</v>
      </c>
      <c r="I14" s="434"/>
      <c r="J14" s="860"/>
      <c r="K14" s="434">
        <v>225986</v>
      </c>
      <c r="L14" s="434">
        <v>0</v>
      </c>
      <c r="M14" s="434">
        <v>0</v>
      </c>
      <c r="N14" s="860">
        <f t="shared" si="2"/>
        <v>225986</v>
      </c>
      <c r="O14" s="434">
        <v>0</v>
      </c>
      <c r="P14" s="434">
        <v>0</v>
      </c>
      <c r="Q14" s="434">
        <v>0</v>
      </c>
      <c r="R14" s="860">
        <f t="shared" si="3"/>
        <v>0</v>
      </c>
      <c r="S14" s="434">
        <v>0</v>
      </c>
      <c r="T14" s="434">
        <v>0</v>
      </c>
      <c r="U14" s="434">
        <v>0</v>
      </c>
      <c r="V14" s="860">
        <f t="shared" si="4"/>
        <v>0</v>
      </c>
      <c r="W14" s="467">
        <f aca="true" t="shared" si="5" ref="W14:W21">+V14+R14+N14+J14</f>
        <v>225986</v>
      </c>
    </row>
    <row r="15" spans="1:23" ht="25.5" customHeight="1">
      <c r="A15" s="607">
        <v>2</v>
      </c>
      <c r="B15" s="608" t="s">
        <v>776</v>
      </c>
      <c r="C15" s="124" t="s">
        <v>777</v>
      </c>
      <c r="D15" s="125"/>
      <c r="E15" s="224"/>
      <c r="F15" s="435">
        <v>35000</v>
      </c>
      <c r="G15" s="435">
        <v>0</v>
      </c>
      <c r="H15" s="435">
        <v>0</v>
      </c>
      <c r="I15" s="435">
        <v>35000</v>
      </c>
      <c r="J15" s="861">
        <f aca="true" t="shared" si="6" ref="J15:J21">SUM(G15:I15)</f>
        <v>35000</v>
      </c>
      <c r="K15" s="435">
        <v>0</v>
      </c>
      <c r="L15" s="434">
        <v>0</v>
      </c>
      <c r="M15" s="435">
        <v>0</v>
      </c>
      <c r="N15" s="860">
        <f t="shared" si="2"/>
        <v>0</v>
      </c>
      <c r="O15" s="435">
        <v>0</v>
      </c>
      <c r="P15" s="435">
        <v>0</v>
      </c>
      <c r="Q15" s="435">
        <v>0</v>
      </c>
      <c r="R15" s="860">
        <f t="shared" si="3"/>
        <v>0</v>
      </c>
      <c r="S15" s="435">
        <v>0</v>
      </c>
      <c r="T15" s="435">
        <v>0</v>
      </c>
      <c r="U15" s="435">
        <v>0</v>
      </c>
      <c r="V15" s="860">
        <f t="shared" si="4"/>
        <v>0</v>
      </c>
      <c r="W15" s="467">
        <f t="shared" si="5"/>
        <v>35000</v>
      </c>
    </row>
    <row r="16" spans="1:23" ht="25.5" customHeight="1">
      <c r="A16" s="607">
        <v>3</v>
      </c>
      <c r="B16" s="608" t="s">
        <v>822</v>
      </c>
      <c r="C16" s="124" t="s">
        <v>331</v>
      </c>
      <c r="D16" s="125"/>
      <c r="E16" s="224"/>
      <c r="F16" s="435">
        <v>2615</v>
      </c>
      <c r="G16" s="435">
        <v>0</v>
      </c>
      <c r="H16" s="435">
        <v>0</v>
      </c>
      <c r="I16" s="435">
        <v>2615</v>
      </c>
      <c r="J16" s="861">
        <f t="shared" si="6"/>
        <v>2615</v>
      </c>
      <c r="K16" s="435">
        <v>0</v>
      </c>
      <c r="L16" s="434">
        <v>0</v>
      </c>
      <c r="M16" s="435">
        <v>0</v>
      </c>
      <c r="N16" s="860">
        <f t="shared" si="2"/>
        <v>0</v>
      </c>
      <c r="O16" s="435">
        <v>0</v>
      </c>
      <c r="P16" s="435">
        <v>0</v>
      </c>
      <c r="Q16" s="435">
        <v>0</v>
      </c>
      <c r="R16" s="860">
        <f t="shared" si="3"/>
        <v>0</v>
      </c>
      <c r="S16" s="435">
        <v>0</v>
      </c>
      <c r="T16" s="435">
        <v>0</v>
      </c>
      <c r="U16" s="435">
        <v>0</v>
      </c>
      <c r="V16" s="860">
        <f t="shared" si="4"/>
        <v>0</v>
      </c>
      <c r="W16" s="759">
        <f t="shared" si="5"/>
        <v>2615</v>
      </c>
    </row>
    <row r="17" spans="1:23" ht="25.5" customHeight="1">
      <c r="A17" s="607">
        <v>4</v>
      </c>
      <c r="B17" s="608" t="s">
        <v>823</v>
      </c>
      <c r="C17" s="124" t="s">
        <v>824</v>
      </c>
      <c r="D17" s="125"/>
      <c r="E17" s="224"/>
      <c r="F17" s="435">
        <v>4690</v>
      </c>
      <c r="G17" s="435">
        <v>0</v>
      </c>
      <c r="H17" s="435">
        <v>4690</v>
      </c>
      <c r="I17" s="435">
        <v>0</v>
      </c>
      <c r="J17" s="861">
        <f t="shared" si="6"/>
        <v>4690</v>
      </c>
      <c r="K17" s="435">
        <v>0</v>
      </c>
      <c r="L17" s="434">
        <v>0</v>
      </c>
      <c r="M17" s="435">
        <v>0</v>
      </c>
      <c r="N17" s="860">
        <f t="shared" si="2"/>
        <v>0</v>
      </c>
      <c r="O17" s="435">
        <v>0</v>
      </c>
      <c r="P17" s="435">
        <v>0</v>
      </c>
      <c r="Q17" s="435">
        <v>0</v>
      </c>
      <c r="R17" s="860">
        <f t="shared" si="3"/>
        <v>0</v>
      </c>
      <c r="S17" s="435">
        <v>0</v>
      </c>
      <c r="T17" s="435">
        <v>0</v>
      </c>
      <c r="U17" s="435">
        <v>0</v>
      </c>
      <c r="V17" s="860">
        <f t="shared" si="4"/>
        <v>0</v>
      </c>
      <c r="W17" s="759">
        <f t="shared" si="5"/>
        <v>4690</v>
      </c>
    </row>
    <row r="18" spans="1:23" ht="25.5" customHeight="1">
      <c r="A18" s="607">
        <v>5</v>
      </c>
      <c r="B18" s="608" t="s">
        <v>825</v>
      </c>
      <c r="C18" s="124" t="s">
        <v>826</v>
      </c>
      <c r="D18" s="125"/>
      <c r="E18" s="224"/>
      <c r="F18" s="435">
        <v>11900</v>
      </c>
      <c r="G18" s="435">
        <v>0</v>
      </c>
      <c r="H18" s="435">
        <v>11900</v>
      </c>
      <c r="I18" s="435">
        <v>0</v>
      </c>
      <c r="J18" s="861">
        <f t="shared" si="6"/>
        <v>11900</v>
      </c>
      <c r="K18" s="435">
        <v>0</v>
      </c>
      <c r="L18" s="434">
        <v>0</v>
      </c>
      <c r="M18" s="435">
        <v>0</v>
      </c>
      <c r="N18" s="860">
        <f t="shared" si="2"/>
        <v>0</v>
      </c>
      <c r="O18" s="435">
        <v>0</v>
      </c>
      <c r="P18" s="435">
        <v>0</v>
      </c>
      <c r="Q18" s="435">
        <v>0</v>
      </c>
      <c r="R18" s="860">
        <f t="shared" si="3"/>
        <v>0</v>
      </c>
      <c r="S18" s="435">
        <v>0</v>
      </c>
      <c r="T18" s="435">
        <v>0</v>
      </c>
      <c r="U18" s="435">
        <v>0</v>
      </c>
      <c r="V18" s="860">
        <f t="shared" si="4"/>
        <v>0</v>
      </c>
      <c r="W18" s="759">
        <f t="shared" si="5"/>
        <v>11900</v>
      </c>
    </row>
    <row r="19" spans="1:23" ht="25.5" customHeight="1">
      <c r="A19" s="607">
        <v>6</v>
      </c>
      <c r="B19" s="608" t="s">
        <v>827</v>
      </c>
      <c r="C19" s="124" t="s">
        <v>828</v>
      </c>
      <c r="D19" s="125"/>
      <c r="E19" s="224"/>
      <c r="F19" s="435">
        <v>529</v>
      </c>
      <c r="G19" s="435">
        <v>0</v>
      </c>
      <c r="H19" s="435">
        <v>0</v>
      </c>
      <c r="I19" s="435">
        <v>529</v>
      </c>
      <c r="J19" s="861">
        <f t="shared" si="6"/>
        <v>529</v>
      </c>
      <c r="K19" s="435">
        <v>0</v>
      </c>
      <c r="L19" s="434">
        <v>0</v>
      </c>
      <c r="M19" s="435">
        <v>0</v>
      </c>
      <c r="N19" s="860">
        <f t="shared" si="2"/>
        <v>0</v>
      </c>
      <c r="O19" s="435">
        <v>0</v>
      </c>
      <c r="P19" s="435">
        <v>0</v>
      </c>
      <c r="Q19" s="435">
        <v>0</v>
      </c>
      <c r="R19" s="860">
        <f t="shared" si="3"/>
        <v>0</v>
      </c>
      <c r="S19" s="435">
        <v>0</v>
      </c>
      <c r="T19" s="435">
        <v>0</v>
      </c>
      <c r="U19" s="435">
        <v>0</v>
      </c>
      <c r="V19" s="860">
        <f t="shared" si="4"/>
        <v>0</v>
      </c>
      <c r="W19" s="759">
        <f t="shared" si="5"/>
        <v>529</v>
      </c>
    </row>
    <row r="20" spans="1:23" ht="25.5" customHeight="1">
      <c r="A20" s="607">
        <v>7</v>
      </c>
      <c r="B20" s="608" t="s">
        <v>829</v>
      </c>
      <c r="C20" s="124" t="s">
        <v>828</v>
      </c>
      <c r="D20" s="125"/>
      <c r="E20" s="224"/>
      <c r="F20" s="435">
        <v>2590</v>
      </c>
      <c r="G20" s="435">
        <v>0</v>
      </c>
      <c r="H20" s="435">
        <v>0</v>
      </c>
      <c r="I20" s="435">
        <v>2590</v>
      </c>
      <c r="J20" s="861">
        <f t="shared" si="6"/>
        <v>2590</v>
      </c>
      <c r="K20" s="435">
        <v>0</v>
      </c>
      <c r="L20" s="434">
        <v>0</v>
      </c>
      <c r="M20" s="435">
        <v>0</v>
      </c>
      <c r="N20" s="860">
        <f t="shared" si="2"/>
        <v>0</v>
      </c>
      <c r="O20" s="435">
        <v>0</v>
      </c>
      <c r="P20" s="435">
        <v>0</v>
      </c>
      <c r="Q20" s="435">
        <v>0</v>
      </c>
      <c r="R20" s="860">
        <f t="shared" si="3"/>
        <v>0</v>
      </c>
      <c r="S20" s="435">
        <v>0</v>
      </c>
      <c r="T20" s="435">
        <v>0</v>
      </c>
      <c r="U20" s="435">
        <v>0</v>
      </c>
      <c r="V20" s="860">
        <f t="shared" si="4"/>
        <v>0</v>
      </c>
      <c r="W20" s="759">
        <f t="shared" si="5"/>
        <v>2590</v>
      </c>
    </row>
    <row r="21" spans="1:23" ht="25.5" customHeight="1">
      <c r="A21" s="607">
        <v>8</v>
      </c>
      <c r="B21" s="608" t="s">
        <v>830</v>
      </c>
      <c r="C21" s="124" t="s">
        <v>828</v>
      </c>
      <c r="D21" s="125"/>
      <c r="E21" s="224"/>
      <c r="F21" s="435">
        <v>1690</v>
      </c>
      <c r="G21" s="435">
        <v>0</v>
      </c>
      <c r="H21" s="435">
        <v>0</v>
      </c>
      <c r="I21" s="435">
        <v>1690</v>
      </c>
      <c r="J21" s="861">
        <f t="shared" si="6"/>
        <v>1690</v>
      </c>
      <c r="K21" s="435">
        <v>0</v>
      </c>
      <c r="L21" s="434">
        <v>0</v>
      </c>
      <c r="M21" s="435">
        <v>0</v>
      </c>
      <c r="N21" s="860">
        <f t="shared" si="2"/>
        <v>0</v>
      </c>
      <c r="O21" s="435">
        <v>0</v>
      </c>
      <c r="P21" s="435">
        <v>0</v>
      </c>
      <c r="Q21" s="435">
        <v>0</v>
      </c>
      <c r="R21" s="860">
        <f t="shared" si="3"/>
        <v>0</v>
      </c>
      <c r="S21" s="435">
        <v>0</v>
      </c>
      <c r="T21" s="435">
        <v>0</v>
      </c>
      <c r="U21" s="435">
        <v>0</v>
      </c>
      <c r="V21" s="860">
        <f t="shared" si="4"/>
        <v>0</v>
      </c>
      <c r="W21" s="759">
        <f t="shared" si="5"/>
        <v>1690</v>
      </c>
    </row>
    <row r="22" spans="1:23" ht="25.5" customHeight="1">
      <c r="A22" s="501"/>
      <c r="B22" s="502"/>
      <c r="C22" s="328"/>
      <c r="E22" s="503"/>
      <c r="F22" s="504"/>
      <c r="G22" s="504"/>
      <c r="H22" s="504"/>
      <c r="I22" s="504"/>
      <c r="J22" s="862"/>
      <c r="K22" s="504"/>
      <c r="L22" s="504"/>
      <c r="M22" s="504"/>
      <c r="N22" s="862"/>
      <c r="O22" s="504"/>
      <c r="P22" s="504"/>
      <c r="Q22" s="504"/>
      <c r="R22" s="862"/>
      <c r="S22" s="504"/>
      <c r="T22" s="504"/>
      <c r="U22" s="504"/>
      <c r="V22" s="862"/>
      <c r="W22" s="505"/>
    </row>
    <row r="23" spans="1:60" s="129" customFormat="1" ht="24.75" customHeight="1">
      <c r="A23" s="278" t="s">
        <v>347</v>
      </c>
      <c r="B23" s="279" t="s">
        <v>196</v>
      </c>
      <c r="C23" s="280"/>
      <c r="D23" s="281"/>
      <c r="E23" s="282"/>
      <c r="F23" s="433">
        <f>SUM(F24:F24)</f>
        <v>30300800</v>
      </c>
      <c r="G23" s="433">
        <f>SUM(G24)</f>
        <v>0</v>
      </c>
      <c r="H23" s="433">
        <f>SUM(H24)</f>
        <v>0</v>
      </c>
      <c r="I23" s="433">
        <f>SUM(I24:I24)</f>
        <v>10000000</v>
      </c>
      <c r="J23" s="856">
        <f>SUM(G23:I23)</f>
        <v>10000000</v>
      </c>
      <c r="K23" s="433">
        <f>SUM(K24:K24)</f>
        <v>0</v>
      </c>
      <c r="L23" s="433">
        <f>SUM(L24:L24)</f>
        <v>0</v>
      </c>
      <c r="M23" s="433">
        <f>SUM(M24:M24)</f>
        <v>10000000</v>
      </c>
      <c r="N23" s="871">
        <f>SUM(K23:M23)</f>
        <v>10000000</v>
      </c>
      <c r="O23" s="433">
        <f aca="true" t="shared" si="7" ref="O23:U23">SUM(O24)</f>
        <v>0</v>
      </c>
      <c r="P23" s="433">
        <f t="shared" si="7"/>
        <v>0</v>
      </c>
      <c r="Q23" s="433">
        <f t="shared" si="7"/>
        <v>10300800</v>
      </c>
      <c r="R23" s="856">
        <f t="shared" si="7"/>
        <v>10300800</v>
      </c>
      <c r="S23" s="433">
        <f t="shared" si="7"/>
        <v>0</v>
      </c>
      <c r="T23" s="433">
        <f t="shared" si="7"/>
        <v>0</v>
      </c>
      <c r="U23" s="433">
        <f t="shared" si="7"/>
        <v>0</v>
      </c>
      <c r="V23" s="856">
        <f>SUM(S23:U23)</f>
        <v>0</v>
      </c>
      <c r="W23" s="361">
        <f>+V23+R23+N23+J23</f>
        <v>30300800</v>
      </c>
      <c r="X23" s="330"/>
      <c r="Y23" s="105"/>
      <c r="Z23" s="105"/>
      <c r="AA23" s="105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</row>
    <row r="24" spans="1:24" s="399" customFormat="1" ht="45.75" customHeight="1">
      <c r="A24" s="284">
        <v>1</v>
      </c>
      <c r="B24" s="99" t="s">
        <v>551</v>
      </c>
      <c r="C24" s="954" t="s">
        <v>306</v>
      </c>
      <c r="D24" s="955"/>
      <c r="E24" s="956"/>
      <c r="F24" s="443">
        <v>30300800</v>
      </c>
      <c r="G24" s="436">
        <v>0</v>
      </c>
      <c r="H24" s="436">
        <v>0</v>
      </c>
      <c r="I24" s="436">
        <v>10000000</v>
      </c>
      <c r="J24" s="863">
        <f>SUM(G24:I24)</f>
        <v>10000000</v>
      </c>
      <c r="K24" s="436">
        <v>0</v>
      </c>
      <c r="L24" s="436">
        <v>0</v>
      </c>
      <c r="M24" s="436">
        <v>10000000</v>
      </c>
      <c r="N24" s="872">
        <f>SUM(K24:M24)</f>
        <v>10000000</v>
      </c>
      <c r="O24" s="436">
        <v>0</v>
      </c>
      <c r="P24" s="436">
        <v>0</v>
      </c>
      <c r="Q24" s="436">
        <v>10300800</v>
      </c>
      <c r="R24" s="863">
        <f>SUM(O24:Q24)</f>
        <v>10300800</v>
      </c>
      <c r="S24" s="436">
        <v>0</v>
      </c>
      <c r="T24" s="436">
        <v>0</v>
      </c>
      <c r="U24" s="436">
        <v>0</v>
      </c>
      <c r="V24" s="856">
        <f>SUM(S24:U24)</f>
        <v>0</v>
      </c>
      <c r="W24" s="717">
        <f>+J24+N24+R24+V24</f>
        <v>30300800</v>
      </c>
      <c r="X24" s="398"/>
    </row>
    <row r="25" spans="1:24" s="105" customFormat="1" ht="24.75" customHeight="1">
      <c r="A25" s="130">
        <v>2</v>
      </c>
      <c r="B25" s="131" t="s">
        <v>201</v>
      </c>
      <c r="C25" s="468"/>
      <c r="D25" s="469"/>
      <c r="E25" s="470"/>
      <c r="F25" s="473">
        <f aca="true" t="shared" si="8" ref="F25:V25">SUM(F26:F214)</f>
        <v>1453886</v>
      </c>
      <c r="G25" s="437">
        <f t="shared" si="8"/>
        <v>3000</v>
      </c>
      <c r="H25" s="437">
        <f t="shared" si="8"/>
        <v>17500</v>
      </c>
      <c r="I25" s="437">
        <f t="shared" si="8"/>
        <v>531386</v>
      </c>
      <c r="J25" s="858">
        <f t="shared" si="8"/>
        <v>551886</v>
      </c>
      <c r="K25" s="437">
        <f t="shared" si="8"/>
        <v>202000</v>
      </c>
      <c r="L25" s="437">
        <f t="shared" si="8"/>
        <v>232500</v>
      </c>
      <c r="M25" s="437">
        <f t="shared" si="8"/>
        <v>187000</v>
      </c>
      <c r="N25" s="858">
        <f t="shared" si="8"/>
        <v>621500</v>
      </c>
      <c r="O25" s="437">
        <f t="shared" si="8"/>
        <v>158500</v>
      </c>
      <c r="P25" s="437">
        <f t="shared" si="8"/>
        <v>53000</v>
      </c>
      <c r="Q25" s="437">
        <f t="shared" si="8"/>
        <v>37500</v>
      </c>
      <c r="R25" s="858">
        <f t="shared" si="8"/>
        <v>249000</v>
      </c>
      <c r="S25" s="437">
        <f t="shared" si="8"/>
        <v>14000</v>
      </c>
      <c r="T25" s="437">
        <f t="shared" si="8"/>
        <v>15500</v>
      </c>
      <c r="U25" s="437">
        <f t="shared" si="8"/>
        <v>2000</v>
      </c>
      <c r="V25" s="858">
        <f t="shared" si="8"/>
        <v>22500</v>
      </c>
      <c r="W25" s="429">
        <f>SUM(W26:W214)</f>
        <v>1453886</v>
      </c>
      <c r="X25" s="329"/>
    </row>
    <row r="26" spans="1:27" s="101" customFormat="1" ht="28.5" customHeight="1">
      <c r="A26" s="78">
        <v>1</v>
      </c>
      <c r="B26" s="626" t="s">
        <v>421</v>
      </c>
      <c r="C26" s="100" t="s">
        <v>534</v>
      </c>
      <c r="E26" s="102" t="s">
        <v>306</v>
      </c>
      <c r="F26" s="641">
        <v>0</v>
      </c>
      <c r="G26" s="642">
        <v>0</v>
      </c>
      <c r="H26" s="641">
        <v>0</v>
      </c>
      <c r="I26" s="643">
        <v>0</v>
      </c>
      <c r="J26" s="863">
        <f>SUM(G26:I26)</f>
        <v>0</v>
      </c>
      <c r="K26" s="641">
        <v>0</v>
      </c>
      <c r="L26" s="641">
        <v>0</v>
      </c>
      <c r="M26" s="641">
        <v>0</v>
      </c>
      <c r="N26" s="863">
        <f>SUM(K26:M26)</f>
        <v>0</v>
      </c>
      <c r="O26" s="641">
        <v>0</v>
      </c>
      <c r="P26" s="641">
        <v>0</v>
      </c>
      <c r="Q26" s="641">
        <v>0</v>
      </c>
      <c r="R26" s="863">
        <f aca="true" t="shared" si="9" ref="R26:R95">SUM(O26:Q26)</f>
        <v>0</v>
      </c>
      <c r="S26" s="641">
        <v>0</v>
      </c>
      <c r="T26" s="641">
        <v>0</v>
      </c>
      <c r="U26" s="641">
        <v>0</v>
      </c>
      <c r="V26" s="863">
        <f aca="true" t="shared" si="10" ref="V26:V94">SUM(S26:U26)</f>
        <v>0</v>
      </c>
      <c r="W26" s="644">
        <f>SUM(U26+T26+S26+R26+N26+J26)</f>
        <v>0</v>
      </c>
      <c r="X26" s="328"/>
      <c r="Y26" s="77"/>
      <c r="Z26" s="326">
        <f>+F25-W25</f>
        <v>0</v>
      </c>
      <c r="AA26" s="77"/>
    </row>
    <row r="27" spans="1:27" s="80" customFormat="1" ht="28.5" customHeight="1">
      <c r="A27" s="295">
        <v>2</v>
      </c>
      <c r="B27" s="526" t="s">
        <v>702</v>
      </c>
      <c r="C27" s="79" t="s">
        <v>348</v>
      </c>
      <c r="D27" s="80" t="s">
        <v>349</v>
      </c>
      <c r="E27" s="81" t="s">
        <v>350</v>
      </c>
      <c r="F27" s="445">
        <v>40000</v>
      </c>
      <c r="G27" s="439">
        <v>0</v>
      </c>
      <c r="H27" s="439">
        <v>0</v>
      </c>
      <c r="I27" s="439">
        <v>0</v>
      </c>
      <c r="J27" s="863">
        <f aca="true" t="shared" si="11" ref="J27:J95">SUM(G27:I27)</f>
        <v>0</v>
      </c>
      <c r="K27" s="440">
        <v>40000</v>
      </c>
      <c r="L27" s="440">
        <v>0</v>
      </c>
      <c r="M27" s="440">
        <v>0</v>
      </c>
      <c r="N27" s="863">
        <f aca="true" t="shared" si="12" ref="N27:N94">SUM(K27:M27)</f>
        <v>40000</v>
      </c>
      <c r="O27" s="440">
        <v>0</v>
      </c>
      <c r="P27" s="440">
        <v>0</v>
      </c>
      <c r="Q27" s="440">
        <v>0</v>
      </c>
      <c r="R27" s="863">
        <f t="shared" si="9"/>
        <v>0</v>
      </c>
      <c r="S27" s="440">
        <v>0</v>
      </c>
      <c r="T27" s="440">
        <v>0</v>
      </c>
      <c r="U27" s="440">
        <v>0</v>
      </c>
      <c r="V27" s="863">
        <f t="shared" si="10"/>
        <v>0</v>
      </c>
      <c r="W27" s="717">
        <f aca="true" t="shared" si="13" ref="W27:W96">SUM(U27+T27+S27+R27+N27+J27)</f>
        <v>40000</v>
      </c>
      <c r="X27" s="328"/>
      <c r="Y27" s="77"/>
      <c r="Z27" s="77"/>
      <c r="AA27" s="77"/>
    </row>
    <row r="28" spans="1:27" s="80" customFormat="1" ht="28.5" customHeight="1">
      <c r="A28" s="82">
        <v>3</v>
      </c>
      <c r="B28" s="294" t="s">
        <v>703</v>
      </c>
      <c r="C28" s="296" t="s">
        <v>348</v>
      </c>
      <c r="D28" s="297" t="s">
        <v>349</v>
      </c>
      <c r="E28" s="298" t="s">
        <v>350</v>
      </c>
      <c r="F28" s="445">
        <v>110000</v>
      </c>
      <c r="G28" s="439">
        <v>0</v>
      </c>
      <c r="H28" s="439">
        <v>0</v>
      </c>
      <c r="I28" s="439">
        <v>0</v>
      </c>
      <c r="J28" s="863"/>
      <c r="K28" s="440">
        <v>0</v>
      </c>
      <c r="L28" s="440">
        <v>110000</v>
      </c>
      <c r="M28" s="440">
        <v>0</v>
      </c>
      <c r="N28" s="863">
        <f t="shared" si="12"/>
        <v>110000</v>
      </c>
      <c r="O28" s="440">
        <v>0</v>
      </c>
      <c r="P28" s="440">
        <v>0</v>
      </c>
      <c r="Q28" s="440">
        <v>0</v>
      </c>
      <c r="R28" s="863">
        <f t="shared" si="9"/>
        <v>0</v>
      </c>
      <c r="S28" s="440">
        <v>0</v>
      </c>
      <c r="T28" s="440">
        <v>0</v>
      </c>
      <c r="U28" s="440">
        <v>0</v>
      </c>
      <c r="V28" s="863"/>
      <c r="W28" s="717">
        <f t="shared" si="13"/>
        <v>110000</v>
      </c>
      <c r="X28" s="328"/>
      <c r="Y28" s="77"/>
      <c r="Z28" s="77"/>
      <c r="AA28" s="77"/>
    </row>
    <row r="29" spans="1:27" s="80" customFormat="1" ht="28.5" customHeight="1">
      <c r="A29" s="82">
        <v>4</v>
      </c>
      <c r="B29" s="530" t="s">
        <v>704</v>
      </c>
      <c r="C29" s="296" t="s">
        <v>630</v>
      </c>
      <c r="D29" s="297" t="s">
        <v>631</v>
      </c>
      <c r="E29" s="81" t="s">
        <v>327</v>
      </c>
      <c r="F29" s="290">
        <v>14000</v>
      </c>
      <c r="G29" s="439">
        <v>0</v>
      </c>
      <c r="H29" s="439">
        <v>0</v>
      </c>
      <c r="I29" s="439">
        <v>0</v>
      </c>
      <c r="J29" s="863">
        <f t="shared" si="11"/>
        <v>0</v>
      </c>
      <c r="K29" s="440">
        <v>0</v>
      </c>
      <c r="L29" s="440">
        <v>14000</v>
      </c>
      <c r="M29" s="440">
        <v>0</v>
      </c>
      <c r="N29" s="863">
        <f t="shared" si="12"/>
        <v>14000</v>
      </c>
      <c r="O29" s="440">
        <v>0</v>
      </c>
      <c r="P29" s="440">
        <v>0</v>
      </c>
      <c r="Q29" s="440">
        <v>0</v>
      </c>
      <c r="R29" s="863">
        <f t="shared" si="9"/>
        <v>0</v>
      </c>
      <c r="S29" s="440">
        <v>0</v>
      </c>
      <c r="T29" s="440">
        <v>0</v>
      </c>
      <c r="U29" s="440">
        <v>0</v>
      </c>
      <c r="V29" s="863">
        <f t="shared" si="10"/>
        <v>0</v>
      </c>
      <c r="W29" s="717">
        <f t="shared" si="13"/>
        <v>14000</v>
      </c>
      <c r="X29" s="328"/>
      <c r="Y29" s="77"/>
      <c r="Z29" s="77"/>
      <c r="AA29" s="77"/>
    </row>
    <row r="30" spans="1:27" s="80" customFormat="1" ht="28.5" customHeight="1">
      <c r="A30" s="82">
        <v>5</v>
      </c>
      <c r="B30" s="622" t="s">
        <v>742</v>
      </c>
      <c r="C30" s="296" t="s">
        <v>630</v>
      </c>
      <c r="D30" s="297" t="s">
        <v>631</v>
      </c>
      <c r="E30" s="298" t="s">
        <v>327</v>
      </c>
      <c r="F30" s="290">
        <v>0</v>
      </c>
      <c r="G30" s="439">
        <v>0</v>
      </c>
      <c r="H30" s="440">
        <v>0</v>
      </c>
      <c r="I30" s="438">
        <v>0</v>
      </c>
      <c r="J30" s="863">
        <f t="shared" si="11"/>
        <v>0</v>
      </c>
      <c r="K30" s="440">
        <v>0</v>
      </c>
      <c r="L30" s="440">
        <v>0</v>
      </c>
      <c r="M30" s="440">
        <v>0</v>
      </c>
      <c r="N30" s="863">
        <f t="shared" si="12"/>
        <v>0</v>
      </c>
      <c r="O30" s="440">
        <v>0</v>
      </c>
      <c r="P30" s="440">
        <v>0</v>
      </c>
      <c r="Q30" s="440">
        <v>0</v>
      </c>
      <c r="R30" s="863">
        <f t="shared" si="9"/>
        <v>0</v>
      </c>
      <c r="S30" s="440">
        <v>0</v>
      </c>
      <c r="T30" s="440">
        <v>0</v>
      </c>
      <c r="U30" s="440">
        <v>0</v>
      </c>
      <c r="V30" s="863">
        <f t="shared" si="10"/>
        <v>0</v>
      </c>
      <c r="W30" s="717">
        <f t="shared" si="13"/>
        <v>0</v>
      </c>
      <c r="X30" s="328"/>
      <c r="Y30" s="77"/>
      <c r="Z30" s="77"/>
      <c r="AA30" s="77"/>
    </row>
    <row r="31" spans="1:27" s="80" customFormat="1" ht="28.5" customHeight="1">
      <c r="A31" s="82">
        <v>6</v>
      </c>
      <c r="B31" s="289" t="s">
        <v>554</v>
      </c>
      <c r="C31" s="296" t="s">
        <v>630</v>
      </c>
      <c r="D31" s="297" t="s">
        <v>631</v>
      </c>
      <c r="E31" s="81" t="s">
        <v>327</v>
      </c>
      <c r="F31" s="301">
        <v>5000</v>
      </c>
      <c r="G31" s="439">
        <v>0</v>
      </c>
      <c r="H31" s="440">
        <v>0</v>
      </c>
      <c r="I31" s="438">
        <v>0</v>
      </c>
      <c r="J31" s="863">
        <f t="shared" si="11"/>
        <v>0</v>
      </c>
      <c r="K31" s="438">
        <v>0</v>
      </c>
      <c r="L31" s="440">
        <v>5000</v>
      </c>
      <c r="M31" s="438">
        <v>0</v>
      </c>
      <c r="N31" s="863">
        <f t="shared" si="12"/>
        <v>5000</v>
      </c>
      <c r="O31" s="440">
        <v>0</v>
      </c>
      <c r="P31" s="440">
        <v>0</v>
      </c>
      <c r="Q31" s="440">
        <v>0</v>
      </c>
      <c r="R31" s="863">
        <f t="shared" si="9"/>
        <v>0</v>
      </c>
      <c r="S31" s="440">
        <v>0</v>
      </c>
      <c r="T31" s="440">
        <v>0</v>
      </c>
      <c r="U31" s="440">
        <v>0</v>
      </c>
      <c r="V31" s="863">
        <f t="shared" si="10"/>
        <v>0</v>
      </c>
      <c r="W31" s="717">
        <f t="shared" si="13"/>
        <v>5000</v>
      </c>
      <c r="X31" s="328"/>
      <c r="Y31" s="77"/>
      <c r="Z31" s="77"/>
      <c r="AA31" s="77"/>
    </row>
    <row r="32" spans="1:27" s="80" customFormat="1" ht="28.5" customHeight="1">
      <c r="A32" s="82">
        <v>7</v>
      </c>
      <c r="B32" s="289" t="s">
        <v>743</v>
      </c>
      <c r="C32" s="296" t="s">
        <v>630</v>
      </c>
      <c r="D32" s="297" t="s">
        <v>631</v>
      </c>
      <c r="E32" s="81" t="s">
        <v>327</v>
      </c>
      <c r="F32" s="305">
        <v>3000</v>
      </c>
      <c r="G32" s="439">
        <v>0</v>
      </c>
      <c r="H32" s="440">
        <v>0</v>
      </c>
      <c r="I32" s="438">
        <v>0</v>
      </c>
      <c r="J32" s="863">
        <f t="shared" si="11"/>
        <v>0</v>
      </c>
      <c r="K32" s="438">
        <v>0</v>
      </c>
      <c r="L32" s="440">
        <v>0</v>
      </c>
      <c r="M32" s="438">
        <v>3000</v>
      </c>
      <c r="N32" s="863">
        <f t="shared" si="12"/>
        <v>3000</v>
      </c>
      <c r="O32" s="440">
        <v>0</v>
      </c>
      <c r="P32" s="440">
        <v>0</v>
      </c>
      <c r="Q32" s="440">
        <v>0</v>
      </c>
      <c r="R32" s="863">
        <f t="shared" si="9"/>
        <v>0</v>
      </c>
      <c r="S32" s="440">
        <v>0</v>
      </c>
      <c r="T32" s="440">
        <v>0</v>
      </c>
      <c r="U32" s="440">
        <v>0</v>
      </c>
      <c r="V32" s="863">
        <f t="shared" si="10"/>
        <v>0</v>
      </c>
      <c r="W32" s="717">
        <f t="shared" si="13"/>
        <v>3000</v>
      </c>
      <c r="X32" s="328"/>
      <c r="Y32" s="77"/>
      <c r="Z32" s="77"/>
      <c r="AA32" s="77"/>
    </row>
    <row r="33" spans="1:27" s="80" customFormat="1" ht="28.5" customHeight="1">
      <c r="A33" s="82">
        <v>8</v>
      </c>
      <c r="B33" s="623" t="s">
        <v>744</v>
      </c>
      <c r="C33" s="296" t="s">
        <v>630</v>
      </c>
      <c r="D33" s="297" t="s">
        <v>631</v>
      </c>
      <c r="E33" s="298" t="s">
        <v>327</v>
      </c>
      <c r="F33" s="305">
        <v>6000</v>
      </c>
      <c r="G33" s="439">
        <v>0</v>
      </c>
      <c r="H33" s="440">
        <v>0</v>
      </c>
      <c r="I33" s="438">
        <v>0</v>
      </c>
      <c r="J33" s="863"/>
      <c r="K33" s="438">
        <v>6000</v>
      </c>
      <c r="L33" s="440">
        <v>0</v>
      </c>
      <c r="M33" s="438"/>
      <c r="N33" s="863">
        <f t="shared" si="12"/>
        <v>6000</v>
      </c>
      <c r="O33" s="440">
        <v>0</v>
      </c>
      <c r="P33" s="440">
        <v>0</v>
      </c>
      <c r="Q33" s="440">
        <v>0</v>
      </c>
      <c r="R33" s="863">
        <f t="shared" si="9"/>
        <v>0</v>
      </c>
      <c r="S33" s="440">
        <v>0</v>
      </c>
      <c r="T33" s="440">
        <v>0</v>
      </c>
      <c r="U33" s="440">
        <v>0</v>
      </c>
      <c r="V33" s="863">
        <f t="shared" si="10"/>
        <v>0</v>
      </c>
      <c r="W33" s="717">
        <f t="shared" si="13"/>
        <v>6000</v>
      </c>
      <c r="X33" s="328"/>
      <c r="Y33" s="77"/>
      <c r="Z33" s="77"/>
      <c r="AA33" s="77"/>
    </row>
    <row r="34" spans="1:27" s="80" customFormat="1" ht="51" customHeight="1">
      <c r="A34" s="295">
        <v>9</v>
      </c>
      <c r="B34" s="624" t="s">
        <v>779</v>
      </c>
      <c r="C34" s="296" t="s">
        <v>630</v>
      </c>
      <c r="D34" s="297" t="s">
        <v>631</v>
      </c>
      <c r="E34" s="298" t="s">
        <v>327</v>
      </c>
      <c r="F34" s="302">
        <v>3000</v>
      </c>
      <c r="G34" s="439">
        <v>0</v>
      </c>
      <c r="H34" s="440">
        <v>0</v>
      </c>
      <c r="I34" s="438">
        <v>0</v>
      </c>
      <c r="J34" s="863">
        <f t="shared" si="11"/>
        <v>0</v>
      </c>
      <c r="K34" s="438">
        <v>3000</v>
      </c>
      <c r="L34" s="440">
        <v>0</v>
      </c>
      <c r="M34" s="438">
        <v>0</v>
      </c>
      <c r="N34" s="863">
        <f t="shared" si="12"/>
        <v>3000</v>
      </c>
      <c r="O34" s="440">
        <v>0</v>
      </c>
      <c r="P34" s="440">
        <v>0</v>
      </c>
      <c r="Q34" s="440">
        <v>0</v>
      </c>
      <c r="R34" s="863">
        <f t="shared" si="9"/>
        <v>0</v>
      </c>
      <c r="S34" s="440">
        <v>0</v>
      </c>
      <c r="T34" s="440">
        <v>0</v>
      </c>
      <c r="U34" s="440">
        <v>0</v>
      </c>
      <c r="V34" s="863">
        <f t="shared" si="10"/>
        <v>0</v>
      </c>
      <c r="W34" s="717">
        <f t="shared" si="13"/>
        <v>3000</v>
      </c>
      <c r="X34" s="328"/>
      <c r="Y34" s="77"/>
      <c r="Z34" s="77"/>
      <c r="AA34" s="77"/>
    </row>
    <row r="35" spans="1:27" s="80" customFormat="1" ht="27.75" customHeight="1">
      <c r="A35" s="82">
        <v>10</v>
      </c>
      <c r="B35" s="531" t="s">
        <v>780</v>
      </c>
      <c r="C35" s="79" t="s">
        <v>328</v>
      </c>
      <c r="D35" s="80" t="s">
        <v>329</v>
      </c>
      <c r="E35" s="81" t="s">
        <v>330</v>
      </c>
      <c r="F35" s="302">
        <v>0</v>
      </c>
      <c r="G35" s="439">
        <v>0</v>
      </c>
      <c r="H35" s="440">
        <v>0</v>
      </c>
      <c r="I35" s="438">
        <v>0</v>
      </c>
      <c r="J35" s="863">
        <f t="shared" si="11"/>
        <v>0</v>
      </c>
      <c r="K35" s="438">
        <v>0</v>
      </c>
      <c r="L35" s="440">
        <v>0</v>
      </c>
      <c r="M35" s="438"/>
      <c r="N35" s="863">
        <f t="shared" si="12"/>
        <v>0</v>
      </c>
      <c r="O35" s="440">
        <v>0</v>
      </c>
      <c r="P35" s="440">
        <v>0</v>
      </c>
      <c r="Q35" s="440">
        <v>0</v>
      </c>
      <c r="R35" s="863">
        <f t="shared" si="9"/>
        <v>0</v>
      </c>
      <c r="S35" s="440">
        <v>0</v>
      </c>
      <c r="T35" s="440">
        <v>0</v>
      </c>
      <c r="U35" s="440">
        <v>0</v>
      </c>
      <c r="V35" s="863">
        <f t="shared" si="10"/>
        <v>0</v>
      </c>
      <c r="W35" s="717">
        <f t="shared" si="13"/>
        <v>0</v>
      </c>
      <c r="X35" s="328"/>
      <c r="Y35" s="77"/>
      <c r="Z35" s="77"/>
      <c r="AA35" s="77"/>
    </row>
    <row r="36" spans="1:27" s="80" customFormat="1" ht="27.75" customHeight="1">
      <c r="A36" s="82">
        <v>11</v>
      </c>
      <c r="B36" s="289" t="s">
        <v>781</v>
      </c>
      <c r="C36" s="79" t="s">
        <v>328</v>
      </c>
      <c r="D36" s="80" t="s">
        <v>329</v>
      </c>
      <c r="E36" s="81" t="s">
        <v>330</v>
      </c>
      <c r="F36" s="302">
        <v>0</v>
      </c>
      <c r="G36" s="439">
        <v>0</v>
      </c>
      <c r="H36" s="440">
        <v>0</v>
      </c>
      <c r="I36" s="438">
        <v>0</v>
      </c>
      <c r="J36" s="863">
        <f t="shared" si="11"/>
        <v>0</v>
      </c>
      <c r="K36" s="438">
        <v>0</v>
      </c>
      <c r="L36" s="440">
        <v>0</v>
      </c>
      <c r="M36" s="438">
        <v>0</v>
      </c>
      <c r="N36" s="863">
        <f t="shared" si="12"/>
        <v>0</v>
      </c>
      <c r="O36" s="440">
        <v>0</v>
      </c>
      <c r="P36" s="440">
        <v>0</v>
      </c>
      <c r="Q36" s="440">
        <v>0</v>
      </c>
      <c r="R36" s="863">
        <f t="shared" si="9"/>
        <v>0</v>
      </c>
      <c r="S36" s="440">
        <v>0</v>
      </c>
      <c r="T36" s="440">
        <v>0</v>
      </c>
      <c r="U36" s="440">
        <v>0</v>
      </c>
      <c r="V36" s="863">
        <f t="shared" si="10"/>
        <v>0</v>
      </c>
      <c r="W36" s="717">
        <f t="shared" si="13"/>
        <v>0</v>
      </c>
      <c r="X36" s="328"/>
      <c r="Y36" s="77"/>
      <c r="Z36" s="77"/>
      <c r="AA36" s="77"/>
    </row>
    <row r="37" spans="1:27" s="80" customFormat="1" ht="27.75" customHeight="1">
      <c r="A37" s="82">
        <v>12</v>
      </c>
      <c r="B37" s="289" t="s">
        <v>782</v>
      </c>
      <c r="C37" s="79" t="s">
        <v>328</v>
      </c>
      <c r="D37" s="80" t="s">
        <v>329</v>
      </c>
      <c r="E37" s="81" t="s">
        <v>330</v>
      </c>
      <c r="F37" s="376">
        <v>3000</v>
      </c>
      <c r="G37" s="439">
        <v>0</v>
      </c>
      <c r="H37" s="440">
        <v>0</v>
      </c>
      <c r="I37" s="438">
        <v>0</v>
      </c>
      <c r="J37" s="863">
        <f t="shared" si="11"/>
        <v>0</v>
      </c>
      <c r="K37" s="438">
        <v>3000</v>
      </c>
      <c r="L37" s="440">
        <v>0</v>
      </c>
      <c r="M37" s="438">
        <v>0</v>
      </c>
      <c r="N37" s="863">
        <f t="shared" si="12"/>
        <v>3000</v>
      </c>
      <c r="O37" s="440">
        <v>0</v>
      </c>
      <c r="P37" s="440">
        <v>0</v>
      </c>
      <c r="Q37" s="440">
        <v>0</v>
      </c>
      <c r="R37" s="863">
        <f t="shared" si="9"/>
        <v>0</v>
      </c>
      <c r="S37" s="440">
        <v>0</v>
      </c>
      <c r="T37" s="440">
        <v>0</v>
      </c>
      <c r="U37" s="440">
        <v>0</v>
      </c>
      <c r="V37" s="863">
        <f t="shared" si="10"/>
        <v>0</v>
      </c>
      <c r="W37" s="717">
        <f t="shared" si="13"/>
        <v>3000</v>
      </c>
      <c r="X37" s="328"/>
      <c r="Y37" s="77"/>
      <c r="Z37" s="77"/>
      <c r="AA37" s="77"/>
    </row>
    <row r="38" spans="1:27" s="80" customFormat="1" ht="27.75" customHeight="1">
      <c r="A38" s="82">
        <v>13</v>
      </c>
      <c r="B38" s="531" t="s">
        <v>768</v>
      </c>
      <c r="C38" s="79" t="s">
        <v>336</v>
      </c>
      <c r="D38" s="80" t="s">
        <v>337</v>
      </c>
      <c r="E38" s="80" t="s">
        <v>769</v>
      </c>
      <c r="F38" s="376">
        <v>6000</v>
      </c>
      <c r="G38" s="439">
        <v>0</v>
      </c>
      <c r="H38" s="440">
        <v>0</v>
      </c>
      <c r="I38" s="438">
        <v>0</v>
      </c>
      <c r="J38" s="863">
        <f t="shared" si="11"/>
        <v>0</v>
      </c>
      <c r="K38" s="438">
        <v>0</v>
      </c>
      <c r="L38" s="440">
        <v>6000</v>
      </c>
      <c r="M38" s="438">
        <v>0</v>
      </c>
      <c r="N38" s="863">
        <f t="shared" si="12"/>
        <v>6000</v>
      </c>
      <c r="O38" s="440">
        <v>0</v>
      </c>
      <c r="P38" s="440">
        <v>0</v>
      </c>
      <c r="Q38" s="440">
        <v>0</v>
      </c>
      <c r="R38" s="863">
        <f t="shared" si="9"/>
        <v>0</v>
      </c>
      <c r="S38" s="440">
        <v>0</v>
      </c>
      <c r="T38" s="440">
        <v>0</v>
      </c>
      <c r="U38" s="440">
        <v>0</v>
      </c>
      <c r="V38" s="863">
        <f t="shared" si="10"/>
        <v>0</v>
      </c>
      <c r="W38" s="717">
        <f t="shared" si="13"/>
        <v>6000</v>
      </c>
      <c r="X38" s="328"/>
      <c r="Y38" s="77"/>
      <c r="Z38" s="77"/>
      <c r="AA38" s="77"/>
    </row>
    <row r="39" spans="1:27" s="80" customFormat="1" ht="49.5" customHeight="1">
      <c r="A39" s="295">
        <v>14</v>
      </c>
      <c r="B39" s="622" t="s">
        <v>783</v>
      </c>
      <c r="C39" s="79" t="s">
        <v>336</v>
      </c>
      <c r="D39" s="80" t="s">
        <v>337</v>
      </c>
      <c r="E39" s="80" t="s">
        <v>769</v>
      </c>
      <c r="F39" s="376">
        <v>3000</v>
      </c>
      <c r="G39" s="439">
        <v>0</v>
      </c>
      <c r="H39" s="440">
        <v>0</v>
      </c>
      <c r="I39" s="438">
        <v>3000</v>
      </c>
      <c r="J39" s="863">
        <f t="shared" si="11"/>
        <v>3000</v>
      </c>
      <c r="K39" s="438">
        <v>0</v>
      </c>
      <c r="L39" s="440">
        <v>0</v>
      </c>
      <c r="M39" s="438">
        <v>0</v>
      </c>
      <c r="N39" s="863">
        <f t="shared" si="12"/>
        <v>0</v>
      </c>
      <c r="O39" s="440">
        <v>0</v>
      </c>
      <c r="P39" s="440">
        <v>0</v>
      </c>
      <c r="Q39" s="440">
        <v>0</v>
      </c>
      <c r="R39" s="863">
        <f t="shared" si="9"/>
        <v>0</v>
      </c>
      <c r="S39" s="440">
        <v>0</v>
      </c>
      <c r="T39" s="440">
        <v>0</v>
      </c>
      <c r="U39" s="440">
        <v>0</v>
      </c>
      <c r="V39" s="863">
        <f t="shared" si="10"/>
        <v>0</v>
      </c>
      <c r="W39" s="717">
        <f t="shared" si="13"/>
        <v>3000</v>
      </c>
      <c r="X39" s="328"/>
      <c r="Y39" s="77"/>
      <c r="Z39" s="77"/>
      <c r="AA39" s="77"/>
    </row>
    <row r="40" spans="1:27" s="80" customFormat="1" ht="27.75" customHeight="1">
      <c r="A40" s="82">
        <v>15</v>
      </c>
      <c r="B40" s="531" t="s">
        <v>784</v>
      </c>
      <c r="C40" s="79" t="s">
        <v>336</v>
      </c>
      <c r="D40" s="80" t="s">
        <v>337</v>
      </c>
      <c r="E40" s="80" t="s">
        <v>769</v>
      </c>
      <c r="F40" s="376">
        <v>5000</v>
      </c>
      <c r="G40" s="439">
        <v>0</v>
      </c>
      <c r="H40" s="440">
        <v>0</v>
      </c>
      <c r="I40" s="438">
        <v>5000</v>
      </c>
      <c r="J40" s="863">
        <f t="shared" si="11"/>
        <v>5000</v>
      </c>
      <c r="K40" s="438">
        <v>0</v>
      </c>
      <c r="L40" s="440">
        <v>0</v>
      </c>
      <c r="M40" s="438">
        <v>0</v>
      </c>
      <c r="N40" s="863">
        <f t="shared" si="12"/>
        <v>0</v>
      </c>
      <c r="O40" s="440">
        <v>0</v>
      </c>
      <c r="P40" s="440">
        <v>0</v>
      </c>
      <c r="Q40" s="440">
        <v>0</v>
      </c>
      <c r="R40" s="863">
        <f t="shared" si="9"/>
        <v>0</v>
      </c>
      <c r="S40" s="440">
        <v>0</v>
      </c>
      <c r="T40" s="440">
        <v>0</v>
      </c>
      <c r="U40" s="440">
        <v>0</v>
      </c>
      <c r="V40" s="863">
        <f t="shared" si="10"/>
        <v>0</v>
      </c>
      <c r="W40" s="717">
        <f t="shared" si="13"/>
        <v>5000</v>
      </c>
      <c r="X40" s="328"/>
      <c r="Y40" s="77"/>
      <c r="Z40" s="77"/>
      <c r="AA40" s="77"/>
    </row>
    <row r="41" spans="1:27" s="80" customFormat="1" ht="47.25" customHeight="1">
      <c r="A41" s="295">
        <v>16</v>
      </c>
      <c r="B41" s="407" t="s">
        <v>484</v>
      </c>
      <c r="C41" s="296" t="s">
        <v>534</v>
      </c>
      <c r="D41" s="297"/>
      <c r="E41" s="298" t="s">
        <v>331</v>
      </c>
      <c r="F41" s="443">
        <v>0</v>
      </c>
      <c r="G41" s="439">
        <v>0</v>
      </c>
      <c r="H41" s="440">
        <v>0</v>
      </c>
      <c r="I41" s="438">
        <v>0</v>
      </c>
      <c r="J41" s="863">
        <f t="shared" si="11"/>
        <v>0</v>
      </c>
      <c r="K41" s="438">
        <v>0</v>
      </c>
      <c r="L41" s="440">
        <v>0</v>
      </c>
      <c r="M41" s="438">
        <v>0</v>
      </c>
      <c r="N41" s="863">
        <f t="shared" si="12"/>
        <v>0</v>
      </c>
      <c r="O41" s="440">
        <v>0</v>
      </c>
      <c r="P41" s="440">
        <v>0</v>
      </c>
      <c r="Q41" s="440">
        <v>0</v>
      </c>
      <c r="R41" s="863">
        <f t="shared" si="9"/>
        <v>0</v>
      </c>
      <c r="S41" s="440">
        <v>0</v>
      </c>
      <c r="T41" s="440">
        <v>0</v>
      </c>
      <c r="U41" s="440">
        <v>0</v>
      </c>
      <c r="V41" s="863">
        <f t="shared" si="10"/>
        <v>0</v>
      </c>
      <c r="W41" s="717">
        <f t="shared" si="13"/>
        <v>0</v>
      </c>
      <c r="X41" s="328"/>
      <c r="Y41" s="77"/>
      <c r="Z41" s="77"/>
      <c r="AA41" s="77"/>
    </row>
    <row r="42" spans="1:27" s="88" customFormat="1" ht="33" customHeight="1">
      <c r="A42" s="82">
        <v>17</v>
      </c>
      <c r="B42" s="635" t="s">
        <v>802</v>
      </c>
      <c r="C42" s="296" t="s">
        <v>534</v>
      </c>
      <c r="D42" s="297"/>
      <c r="E42" s="298" t="s">
        <v>331</v>
      </c>
      <c r="F42" s="440">
        <v>0</v>
      </c>
      <c r="G42" s="439">
        <v>0</v>
      </c>
      <c r="H42" s="440">
        <v>0</v>
      </c>
      <c r="I42" s="438">
        <v>0</v>
      </c>
      <c r="J42" s="863">
        <f t="shared" si="11"/>
        <v>0</v>
      </c>
      <c r="K42" s="438">
        <v>0</v>
      </c>
      <c r="L42" s="440">
        <v>0</v>
      </c>
      <c r="M42" s="438">
        <v>0</v>
      </c>
      <c r="N42" s="863">
        <f t="shared" si="12"/>
        <v>0</v>
      </c>
      <c r="O42" s="440">
        <v>0</v>
      </c>
      <c r="P42" s="440">
        <v>0</v>
      </c>
      <c r="Q42" s="440">
        <v>0</v>
      </c>
      <c r="R42" s="863">
        <f t="shared" si="9"/>
        <v>0</v>
      </c>
      <c r="S42" s="440">
        <v>0</v>
      </c>
      <c r="T42" s="440">
        <v>0</v>
      </c>
      <c r="U42" s="440">
        <v>0</v>
      </c>
      <c r="V42" s="863">
        <f t="shared" si="10"/>
        <v>0</v>
      </c>
      <c r="W42" s="717">
        <f t="shared" si="13"/>
        <v>0</v>
      </c>
      <c r="X42" s="328"/>
      <c r="Y42" s="77"/>
      <c r="Z42" s="77"/>
      <c r="AA42" s="77"/>
    </row>
    <row r="43" spans="1:58" s="84" customFormat="1" ht="42.75" customHeight="1">
      <c r="A43" s="295">
        <v>18</v>
      </c>
      <c r="B43" s="288" t="s">
        <v>803</v>
      </c>
      <c r="C43" s="296" t="s">
        <v>534</v>
      </c>
      <c r="D43" s="297"/>
      <c r="E43" s="298" t="s">
        <v>331</v>
      </c>
      <c r="F43" s="440">
        <v>3000</v>
      </c>
      <c r="G43" s="439">
        <v>0</v>
      </c>
      <c r="H43" s="440">
        <v>0</v>
      </c>
      <c r="I43" s="440">
        <v>0</v>
      </c>
      <c r="J43" s="863">
        <f t="shared" si="11"/>
        <v>0</v>
      </c>
      <c r="K43" s="438">
        <v>3000</v>
      </c>
      <c r="L43" s="440">
        <v>0</v>
      </c>
      <c r="M43" s="438">
        <v>0</v>
      </c>
      <c r="N43" s="863">
        <f t="shared" si="12"/>
        <v>3000</v>
      </c>
      <c r="O43" s="440">
        <v>0</v>
      </c>
      <c r="P43" s="440">
        <v>0</v>
      </c>
      <c r="Q43" s="440">
        <v>0</v>
      </c>
      <c r="R43" s="863">
        <f t="shared" si="9"/>
        <v>0</v>
      </c>
      <c r="S43" s="440">
        <v>0</v>
      </c>
      <c r="T43" s="440">
        <v>0</v>
      </c>
      <c r="U43" s="440">
        <v>0</v>
      </c>
      <c r="V43" s="863">
        <f t="shared" si="10"/>
        <v>0</v>
      </c>
      <c r="W43" s="717">
        <f t="shared" si="13"/>
        <v>3000</v>
      </c>
      <c r="X43" s="328"/>
      <c r="Y43" s="77"/>
      <c r="Z43" s="77"/>
      <c r="AA43" s="77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</row>
    <row r="44" spans="1:58" s="84" customFormat="1" ht="83.25" customHeight="1">
      <c r="A44" s="295">
        <v>19</v>
      </c>
      <c r="B44" s="134" t="s">
        <v>805</v>
      </c>
      <c r="C44" s="296" t="s">
        <v>534</v>
      </c>
      <c r="D44" s="297"/>
      <c r="E44" s="298" t="s">
        <v>331</v>
      </c>
      <c r="F44" s="440">
        <v>2500</v>
      </c>
      <c r="G44" s="439">
        <v>0</v>
      </c>
      <c r="H44" s="440">
        <v>2500</v>
      </c>
      <c r="I44" s="440">
        <v>0</v>
      </c>
      <c r="J44" s="863">
        <f t="shared" si="11"/>
        <v>2500</v>
      </c>
      <c r="K44" s="438">
        <v>0</v>
      </c>
      <c r="L44" s="440">
        <v>0</v>
      </c>
      <c r="M44" s="438">
        <v>0</v>
      </c>
      <c r="N44" s="863">
        <f t="shared" si="12"/>
        <v>0</v>
      </c>
      <c r="O44" s="440">
        <v>0</v>
      </c>
      <c r="P44" s="440">
        <v>0</v>
      </c>
      <c r="Q44" s="440">
        <v>0</v>
      </c>
      <c r="R44" s="863">
        <f t="shared" si="9"/>
        <v>0</v>
      </c>
      <c r="S44" s="440">
        <v>0</v>
      </c>
      <c r="T44" s="440">
        <v>0</v>
      </c>
      <c r="U44" s="440">
        <v>0</v>
      </c>
      <c r="V44" s="863">
        <f t="shared" si="10"/>
        <v>0</v>
      </c>
      <c r="W44" s="717">
        <f t="shared" si="13"/>
        <v>2500</v>
      </c>
      <c r="X44" s="328"/>
      <c r="Y44" s="77"/>
      <c r="Z44" s="77"/>
      <c r="AA44" s="77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</row>
    <row r="45" spans="1:58" s="409" customFormat="1" ht="51.75" customHeight="1">
      <c r="A45" s="295">
        <v>20</v>
      </c>
      <c r="B45" s="294" t="s">
        <v>555</v>
      </c>
      <c r="C45" s="296" t="s">
        <v>534</v>
      </c>
      <c r="D45" s="297"/>
      <c r="E45" s="298" t="s">
        <v>331</v>
      </c>
      <c r="F45" s="440">
        <v>35000</v>
      </c>
      <c r="G45" s="439">
        <v>0</v>
      </c>
      <c r="H45" s="440">
        <v>0</v>
      </c>
      <c r="I45" s="440">
        <v>20000</v>
      </c>
      <c r="J45" s="863">
        <f t="shared" si="11"/>
        <v>20000</v>
      </c>
      <c r="K45" s="438">
        <v>0</v>
      </c>
      <c r="L45" s="440">
        <v>0</v>
      </c>
      <c r="M45" s="440">
        <v>0</v>
      </c>
      <c r="N45" s="863">
        <f t="shared" si="12"/>
        <v>0</v>
      </c>
      <c r="O45" s="440">
        <v>15000</v>
      </c>
      <c r="P45" s="440">
        <v>0</v>
      </c>
      <c r="Q45" s="440">
        <v>0</v>
      </c>
      <c r="R45" s="863">
        <f t="shared" si="9"/>
        <v>15000</v>
      </c>
      <c r="S45" s="440">
        <v>0</v>
      </c>
      <c r="T45" s="440">
        <v>0</v>
      </c>
      <c r="U45" s="440">
        <v>0</v>
      </c>
      <c r="V45" s="863">
        <f t="shared" si="10"/>
        <v>0</v>
      </c>
      <c r="W45" s="717">
        <f t="shared" si="13"/>
        <v>35000</v>
      </c>
      <c r="X45" s="398"/>
      <c r="Y45" s="399"/>
      <c r="Z45" s="399"/>
      <c r="AA45" s="399"/>
      <c r="AB45" s="408"/>
      <c r="AC45" s="408"/>
      <c r="AD45" s="408"/>
      <c r="AE45" s="408"/>
      <c r="AF45" s="408"/>
      <c r="AG45" s="408"/>
      <c r="AH45" s="408"/>
      <c r="AI45" s="408"/>
      <c r="AJ45" s="408"/>
      <c r="AK45" s="408"/>
      <c r="AL45" s="408"/>
      <c r="AM45" s="408"/>
      <c r="AN45" s="408"/>
      <c r="AO45" s="408"/>
      <c r="AP45" s="408"/>
      <c r="AQ45" s="408"/>
      <c r="AR45" s="408"/>
      <c r="AS45" s="408"/>
      <c r="AT45" s="408"/>
      <c r="AU45" s="408"/>
      <c r="AV45" s="408"/>
      <c r="AW45" s="408"/>
      <c r="AX45" s="408"/>
      <c r="AY45" s="408"/>
      <c r="AZ45" s="408"/>
      <c r="BA45" s="408"/>
      <c r="BB45" s="408"/>
      <c r="BC45" s="408"/>
      <c r="BD45" s="408"/>
      <c r="BE45" s="408"/>
      <c r="BF45" s="408"/>
    </row>
    <row r="46" spans="1:58" s="409" customFormat="1" ht="49.5" customHeight="1">
      <c r="A46" s="295">
        <v>21</v>
      </c>
      <c r="B46" s="294" t="s">
        <v>804</v>
      </c>
      <c r="C46" s="296" t="s">
        <v>534</v>
      </c>
      <c r="D46" s="297"/>
      <c r="E46" s="298" t="s">
        <v>331</v>
      </c>
      <c r="F46" s="440">
        <v>2000</v>
      </c>
      <c r="G46" s="439">
        <v>0</v>
      </c>
      <c r="H46" s="440">
        <v>0</v>
      </c>
      <c r="I46" s="440">
        <v>0</v>
      </c>
      <c r="J46" s="863">
        <f t="shared" si="11"/>
        <v>0</v>
      </c>
      <c r="K46" s="438">
        <v>2000</v>
      </c>
      <c r="L46" s="440">
        <v>0</v>
      </c>
      <c r="M46" s="440">
        <v>0</v>
      </c>
      <c r="N46" s="863">
        <f t="shared" si="12"/>
        <v>2000</v>
      </c>
      <c r="O46" s="440">
        <v>0</v>
      </c>
      <c r="P46" s="440">
        <v>0</v>
      </c>
      <c r="Q46" s="440">
        <v>0</v>
      </c>
      <c r="R46" s="863">
        <f t="shared" si="9"/>
        <v>0</v>
      </c>
      <c r="S46" s="440">
        <v>0</v>
      </c>
      <c r="T46" s="440">
        <v>0</v>
      </c>
      <c r="U46" s="440">
        <v>0</v>
      </c>
      <c r="V46" s="863">
        <f t="shared" si="10"/>
        <v>0</v>
      </c>
      <c r="W46" s="717">
        <f t="shared" si="13"/>
        <v>2000</v>
      </c>
      <c r="X46" s="398"/>
      <c r="Y46" s="399"/>
      <c r="Z46" s="399"/>
      <c r="AA46" s="399"/>
      <c r="AB46" s="408"/>
      <c r="AC46" s="408"/>
      <c r="AD46" s="408"/>
      <c r="AE46" s="408"/>
      <c r="AF46" s="408"/>
      <c r="AG46" s="408"/>
      <c r="AH46" s="408"/>
      <c r="AI46" s="408"/>
      <c r="AJ46" s="408"/>
      <c r="AK46" s="408"/>
      <c r="AL46" s="408"/>
      <c r="AM46" s="408"/>
      <c r="AN46" s="408"/>
      <c r="AO46" s="408"/>
      <c r="AP46" s="408"/>
      <c r="AQ46" s="408"/>
      <c r="AR46" s="408"/>
      <c r="AS46" s="408"/>
      <c r="AT46" s="408"/>
      <c r="AU46" s="408"/>
      <c r="AV46" s="408"/>
      <c r="AW46" s="408"/>
      <c r="AX46" s="408"/>
      <c r="AY46" s="408"/>
      <c r="AZ46" s="408"/>
      <c r="BA46" s="408"/>
      <c r="BB46" s="408"/>
      <c r="BC46" s="408"/>
      <c r="BD46" s="408"/>
      <c r="BE46" s="408"/>
      <c r="BF46" s="408"/>
    </row>
    <row r="47" spans="1:58" s="409" customFormat="1" ht="47.25" customHeight="1">
      <c r="A47" s="295">
        <v>22</v>
      </c>
      <c r="B47" s="294" t="s">
        <v>807</v>
      </c>
      <c r="C47" s="296" t="s">
        <v>534</v>
      </c>
      <c r="D47" s="297"/>
      <c r="E47" s="365" t="s">
        <v>331</v>
      </c>
      <c r="F47" s="440">
        <v>0</v>
      </c>
      <c r="G47" s="439">
        <v>0</v>
      </c>
      <c r="H47" s="440">
        <v>0</v>
      </c>
      <c r="I47" s="438">
        <v>0</v>
      </c>
      <c r="J47" s="863">
        <f t="shared" si="11"/>
        <v>0</v>
      </c>
      <c r="K47" s="440">
        <v>0</v>
      </c>
      <c r="L47" s="440">
        <v>0</v>
      </c>
      <c r="M47" s="440">
        <v>0</v>
      </c>
      <c r="N47" s="863">
        <f t="shared" si="12"/>
        <v>0</v>
      </c>
      <c r="O47" s="440">
        <v>0</v>
      </c>
      <c r="P47" s="440">
        <v>0</v>
      </c>
      <c r="Q47" s="440">
        <v>0</v>
      </c>
      <c r="R47" s="863">
        <f t="shared" si="9"/>
        <v>0</v>
      </c>
      <c r="S47" s="440">
        <v>0</v>
      </c>
      <c r="T47" s="440">
        <v>0</v>
      </c>
      <c r="U47" s="440">
        <v>0</v>
      </c>
      <c r="V47" s="863">
        <f t="shared" si="10"/>
        <v>0</v>
      </c>
      <c r="W47" s="717">
        <f t="shared" si="13"/>
        <v>0</v>
      </c>
      <c r="X47" s="398"/>
      <c r="Y47" s="399"/>
      <c r="Z47" s="399"/>
      <c r="AA47" s="399"/>
      <c r="AB47" s="408"/>
      <c r="AC47" s="408"/>
      <c r="AD47" s="408"/>
      <c r="AE47" s="408"/>
      <c r="AF47" s="408"/>
      <c r="AG47" s="408"/>
      <c r="AH47" s="408"/>
      <c r="AI47" s="408"/>
      <c r="AJ47" s="408"/>
      <c r="AK47" s="408"/>
      <c r="AL47" s="408"/>
      <c r="AM47" s="408"/>
      <c r="AN47" s="408"/>
      <c r="AO47" s="408"/>
      <c r="AP47" s="408"/>
      <c r="AQ47" s="408"/>
      <c r="AR47" s="408"/>
      <c r="AS47" s="408"/>
      <c r="AT47" s="408"/>
      <c r="AU47" s="408"/>
      <c r="AV47" s="408"/>
      <c r="AW47" s="408"/>
      <c r="AX47" s="408"/>
      <c r="AY47" s="408"/>
      <c r="AZ47" s="408"/>
      <c r="BA47" s="408"/>
      <c r="BB47" s="408"/>
      <c r="BC47" s="408"/>
      <c r="BD47" s="408"/>
      <c r="BE47" s="408"/>
      <c r="BF47" s="408"/>
    </row>
    <row r="48" spans="1:58" s="84" customFormat="1" ht="28.5" customHeight="1">
      <c r="A48" s="82">
        <v>23</v>
      </c>
      <c r="B48" s="83" t="s">
        <v>415</v>
      </c>
      <c r="C48" s="79" t="s">
        <v>534</v>
      </c>
      <c r="D48" s="80"/>
      <c r="E48" s="81" t="s">
        <v>331</v>
      </c>
      <c r="F48" s="440">
        <v>3000</v>
      </c>
      <c r="G48" s="439">
        <v>0</v>
      </c>
      <c r="H48" s="440">
        <v>0</v>
      </c>
      <c r="I48" s="438">
        <v>3000</v>
      </c>
      <c r="J48" s="863">
        <f t="shared" si="11"/>
        <v>3000</v>
      </c>
      <c r="K48" s="440">
        <v>0</v>
      </c>
      <c r="L48" s="440">
        <v>0</v>
      </c>
      <c r="M48" s="440">
        <v>0</v>
      </c>
      <c r="N48" s="863">
        <f t="shared" si="12"/>
        <v>0</v>
      </c>
      <c r="O48" s="440">
        <v>0</v>
      </c>
      <c r="P48" s="440">
        <v>0</v>
      </c>
      <c r="Q48" s="440">
        <v>0</v>
      </c>
      <c r="R48" s="863">
        <f t="shared" si="9"/>
        <v>0</v>
      </c>
      <c r="S48" s="440">
        <v>0</v>
      </c>
      <c r="T48" s="440">
        <v>0</v>
      </c>
      <c r="U48" s="440">
        <v>0</v>
      </c>
      <c r="V48" s="863">
        <f t="shared" si="10"/>
        <v>0</v>
      </c>
      <c r="W48" s="717">
        <f t="shared" si="13"/>
        <v>3000</v>
      </c>
      <c r="X48" s="328"/>
      <c r="Y48" s="77"/>
      <c r="Z48" s="77"/>
      <c r="AA48" s="77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</row>
    <row r="49" spans="1:58" s="84" customFormat="1" ht="28.5" customHeight="1">
      <c r="A49" s="82">
        <v>24</v>
      </c>
      <c r="B49" s="497" t="s">
        <v>416</v>
      </c>
      <c r="C49" s="79" t="s">
        <v>534</v>
      </c>
      <c r="D49" s="80"/>
      <c r="E49" s="81" t="s">
        <v>331</v>
      </c>
      <c r="F49" s="440">
        <v>3500</v>
      </c>
      <c r="G49" s="439">
        <v>0</v>
      </c>
      <c r="H49" s="440">
        <v>0</v>
      </c>
      <c r="I49" s="438">
        <v>3500</v>
      </c>
      <c r="J49" s="863">
        <f t="shared" si="11"/>
        <v>3500</v>
      </c>
      <c r="K49" s="440">
        <v>0</v>
      </c>
      <c r="L49" s="440">
        <v>0</v>
      </c>
      <c r="M49" s="440">
        <v>0</v>
      </c>
      <c r="N49" s="863">
        <f t="shared" si="12"/>
        <v>0</v>
      </c>
      <c r="O49" s="440">
        <v>0</v>
      </c>
      <c r="P49" s="440">
        <v>0</v>
      </c>
      <c r="Q49" s="440">
        <v>0</v>
      </c>
      <c r="R49" s="863">
        <f t="shared" si="9"/>
        <v>0</v>
      </c>
      <c r="S49" s="440">
        <v>0</v>
      </c>
      <c r="T49" s="440">
        <v>0</v>
      </c>
      <c r="U49" s="440">
        <v>0</v>
      </c>
      <c r="V49" s="863">
        <f t="shared" si="10"/>
        <v>0</v>
      </c>
      <c r="W49" s="717">
        <f t="shared" si="13"/>
        <v>3500</v>
      </c>
      <c r="X49" s="328"/>
      <c r="Y49" s="77"/>
      <c r="Z49" s="77"/>
      <c r="AA49" s="77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</row>
    <row r="50" spans="1:58" s="84" customFormat="1" ht="28.5" customHeight="1">
      <c r="A50" s="82">
        <v>25</v>
      </c>
      <c r="B50" s="83" t="s">
        <v>417</v>
      </c>
      <c r="C50" s="79" t="s">
        <v>534</v>
      </c>
      <c r="D50" s="80"/>
      <c r="E50" s="81" t="s">
        <v>331</v>
      </c>
      <c r="F50" s="440">
        <v>0</v>
      </c>
      <c r="G50" s="439">
        <v>0</v>
      </c>
      <c r="H50" s="440">
        <v>0</v>
      </c>
      <c r="I50" s="438">
        <v>0</v>
      </c>
      <c r="J50" s="863">
        <f t="shared" si="11"/>
        <v>0</v>
      </c>
      <c r="K50" s="440">
        <v>0</v>
      </c>
      <c r="L50" s="440">
        <v>0</v>
      </c>
      <c r="M50" s="440">
        <v>0</v>
      </c>
      <c r="N50" s="863">
        <f t="shared" si="12"/>
        <v>0</v>
      </c>
      <c r="O50" s="440">
        <v>0</v>
      </c>
      <c r="P50" s="440">
        <v>0</v>
      </c>
      <c r="Q50" s="440">
        <v>0</v>
      </c>
      <c r="R50" s="863">
        <f t="shared" si="9"/>
        <v>0</v>
      </c>
      <c r="S50" s="440">
        <v>0</v>
      </c>
      <c r="T50" s="440">
        <v>0</v>
      </c>
      <c r="U50" s="440">
        <v>0</v>
      </c>
      <c r="V50" s="863">
        <f t="shared" si="10"/>
        <v>0</v>
      </c>
      <c r="W50" s="717">
        <f t="shared" si="13"/>
        <v>0</v>
      </c>
      <c r="X50" s="328"/>
      <c r="Y50" s="77"/>
      <c r="Z50" s="77"/>
      <c r="AA50" s="77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</row>
    <row r="51" spans="1:58" s="84" customFormat="1" ht="28.5" customHeight="1">
      <c r="A51" s="82">
        <v>26</v>
      </c>
      <c r="B51" s="83" t="s">
        <v>418</v>
      </c>
      <c r="C51" s="79" t="s">
        <v>534</v>
      </c>
      <c r="D51" s="80"/>
      <c r="E51" s="81" t="s">
        <v>331</v>
      </c>
      <c r="F51" s="440">
        <v>1000</v>
      </c>
      <c r="G51" s="439">
        <v>0</v>
      </c>
      <c r="H51" s="440">
        <v>1000</v>
      </c>
      <c r="I51" s="438">
        <v>0</v>
      </c>
      <c r="J51" s="863">
        <f t="shared" si="11"/>
        <v>1000</v>
      </c>
      <c r="K51" s="440">
        <v>0</v>
      </c>
      <c r="L51" s="440">
        <v>0</v>
      </c>
      <c r="M51" s="440">
        <v>0</v>
      </c>
      <c r="N51" s="863">
        <f t="shared" si="12"/>
        <v>0</v>
      </c>
      <c r="O51" s="440">
        <v>0</v>
      </c>
      <c r="P51" s="440">
        <v>0</v>
      </c>
      <c r="Q51" s="440">
        <v>0</v>
      </c>
      <c r="R51" s="863">
        <f t="shared" si="9"/>
        <v>0</v>
      </c>
      <c r="S51" s="440">
        <v>0</v>
      </c>
      <c r="T51" s="440">
        <v>0</v>
      </c>
      <c r="U51" s="440">
        <v>0</v>
      </c>
      <c r="V51" s="863">
        <f t="shared" si="10"/>
        <v>0</v>
      </c>
      <c r="W51" s="717">
        <f t="shared" si="13"/>
        <v>1000</v>
      </c>
      <c r="X51" s="328"/>
      <c r="Y51" s="77"/>
      <c r="Z51" s="77"/>
      <c r="AA51" s="77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</row>
    <row r="52" spans="1:58" s="84" customFormat="1" ht="28.5" customHeight="1">
      <c r="A52" s="82">
        <v>27</v>
      </c>
      <c r="B52" s="83" t="s">
        <v>420</v>
      </c>
      <c r="C52" s="79" t="s">
        <v>534</v>
      </c>
      <c r="D52" s="80"/>
      <c r="E52" s="81" t="s">
        <v>331</v>
      </c>
      <c r="F52" s="440">
        <v>2500</v>
      </c>
      <c r="G52" s="439">
        <v>0</v>
      </c>
      <c r="H52" s="440">
        <v>0</v>
      </c>
      <c r="I52" s="438">
        <v>2500</v>
      </c>
      <c r="J52" s="863">
        <f t="shared" si="11"/>
        <v>2500</v>
      </c>
      <c r="K52" s="440">
        <v>0</v>
      </c>
      <c r="L52" s="440">
        <v>0</v>
      </c>
      <c r="M52" s="440">
        <v>0</v>
      </c>
      <c r="N52" s="863">
        <f t="shared" si="12"/>
        <v>0</v>
      </c>
      <c r="O52" s="440">
        <v>0</v>
      </c>
      <c r="P52" s="440">
        <v>0</v>
      </c>
      <c r="Q52" s="440">
        <v>0</v>
      </c>
      <c r="R52" s="863">
        <f t="shared" si="9"/>
        <v>0</v>
      </c>
      <c r="S52" s="440">
        <v>0</v>
      </c>
      <c r="T52" s="440">
        <v>0</v>
      </c>
      <c r="U52" s="440">
        <v>0</v>
      </c>
      <c r="V52" s="863">
        <f t="shared" si="10"/>
        <v>0</v>
      </c>
      <c r="W52" s="717">
        <f t="shared" si="13"/>
        <v>2500</v>
      </c>
      <c r="X52" s="328"/>
      <c r="Y52" s="77"/>
      <c r="Z52" s="77"/>
      <c r="AA52" s="77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</row>
    <row r="53" spans="1:58" s="84" customFormat="1" ht="49.5" customHeight="1">
      <c r="A53" s="295">
        <v>28</v>
      </c>
      <c r="B53" s="498" t="s">
        <v>422</v>
      </c>
      <c r="C53" s="79" t="s">
        <v>534</v>
      </c>
      <c r="D53" s="80"/>
      <c r="E53" s="81" t="s">
        <v>331</v>
      </c>
      <c r="F53" s="440">
        <v>2000</v>
      </c>
      <c r="G53" s="439">
        <v>0</v>
      </c>
      <c r="H53" s="440">
        <v>0</v>
      </c>
      <c r="I53" s="438">
        <v>0</v>
      </c>
      <c r="J53" s="863">
        <f t="shared" si="11"/>
        <v>0</v>
      </c>
      <c r="K53" s="438">
        <v>0</v>
      </c>
      <c r="L53" s="440">
        <v>2000</v>
      </c>
      <c r="M53" s="438"/>
      <c r="N53" s="863">
        <f t="shared" si="12"/>
        <v>2000</v>
      </c>
      <c r="O53" s="440">
        <v>0</v>
      </c>
      <c r="P53" s="440">
        <v>0</v>
      </c>
      <c r="Q53" s="440">
        <v>0</v>
      </c>
      <c r="R53" s="863">
        <f t="shared" si="9"/>
        <v>0</v>
      </c>
      <c r="S53" s="440">
        <v>0</v>
      </c>
      <c r="T53" s="440">
        <v>0</v>
      </c>
      <c r="U53" s="440">
        <v>0</v>
      </c>
      <c r="V53" s="863">
        <f t="shared" si="10"/>
        <v>0</v>
      </c>
      <c r="W53" s="717">
        <f t="shared" si="13"/>
        <v>2000</v>
      </c>
      <c r="X53" s="328"/>
      <c r="Y53" s="77"/>
      <c r="Z53" s="77"/>
      <c r="AA53" s="77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</row>
    <row r="54" spans="1:58" s="84" customFormat="1" ht="27.75" customHeight="1">
      <c r="A54" s="82">
        <v>29</v>
      </c>
      <c r="B54" s="366" t="s">
        <v>531</v>
      </c>
      <c r="C54" s="79" t="s">
        <v>534</v>
      </c>
      <c r="D54" s="80"/>
      <c r="E54" s="81" t="s">
        <v>331</v>
      </c>
      <c r="F54" s="440">
        <v>3000</v>
      </c>
      <c r="G54" s="439">
        <v>0</v>
      </c>
      <c r="H54" s="440">
        <v>0</v>
      </c>
      <c r="I54" s="438">
        <v>3000</v>
      </c>
      <c r="J54" s="863">
        <f t="shared" si="11"/>
        <v>3000</v>
      </c>
      <c r="K54" s="438"/>
      <c r="L54" s="440">
        <v>0</v>
      </c>
      <c r="M54" s="440">
        <v>0</v>
      </c>
      <c r="N54" s="863">
        <f t="shared" si="12"/>
        <v>0</v>
      </c>
      <c r="O54" s="440">
        <v>0</v>
      </c>
      <c r="P54" s="440">
        <v>0</v>
      </c>
      <c r="Q54" s="440">
        <v>0</v>
      </c>
      <c r="R54" s="863">
        <f t="shared" si="9"/>
        <v>0</v>
      </c>
      <c r="S54" s="440">
        <v>0</v>
      </c>
      <c r="T54" s="440">
        <v>0</v>
      </c>
      <c r="U54" s="440">
        <v>0</v>
      </c>
      <c r="V54" s="863">
        <f t="shared" si="10"/>
        <v>0</v>
      </c>
      <c r="W54" s="717">
        <f t="shared" si="13"/>
        <v>3000</v>
      </c>
      <c r="X54" s="328"/>
      <c r="Y54" s="77"/>
      <c r="Z54" s="77"/>
      <c r="AA54" s="77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</row>
    <row r="55" spans="1:58" s="84" customFormat="1" ht="24.75" customHeight="1">
      <c r="A55" s="82">
        <v>30</v>
      </c>
      <c r="B55" s="244" t="s">
        <v>463</v>
      </c>
      <c r="C55" s="79" t="s">
        <v>534</v>
      </c>
      <c r="D55" s="80"/>
      <c r="E55" s="335" t="s">
        <v>331</v>
      </c>
      <c r="F55" s="440">
        <v>5000</v>
      </c>
      <c r="G55" s="439">
        <v>0</v>
      </c>
      <c r="H55" s="440">
        <v>0</v>
      </c>
      <c r="I55" s="438">
        <v>0</v>
      </c>
      <c r="J55" s="863">
        <f t="shared" si="11"/>
        <v>0</v>
      </c>
      <c r="K55" s="438">
        <v>5000</v>
      </c>
      <c r="L55" s="440">
        <v>0</v>
      </c>
      <c r="M55" s="440">
        <v>0</v>
      </c>
      <c r="N55" s="863">
        <f t="shared" si="12"/>
        <v>5000</v>
      </c>
      <c r="O55" s="440">
        <v>0</v>
      </c>
      <c r="P55" s="440">
        <v>0</v>
      </c>
      <c r="Q55" s="440">
        <v>0</v>
      </c>
      <c r="R55" s="863">
        <f t="shared" si="9"/>
        <v>0</v>
      </c>
      <c r="S55" s="440">
        <v>0</v>
      </c>
      <c r="T55" s="440">
        <v>0</v>
      </c>
      <c r="U55" s="440">
        <v>0</v>
      </c>
      <c r="V55" s="863">
        <f t="shared" si="10"/>
        <v>0</v>
      </c>
      <c r="W55" s="717">
        <f t="shared" si="13"/>
        <v>5000</v>
      </c>
      <c r="X55" s="328"/>
      <c r="Y55" s="77"/>
      <c r="Z55" s="77"/>
      <c r="AA55" s="77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</row>
    <row r="56" spans="1:58" s="84" customFormat="1" ht="24.75" customHeight="1">
      <c r="A56" s="82">
        <v>31</v>
      </c>
      <c r="B56" s="294" t="s">
        <v>486</v>
      </c>
      <c r="C56" s="79" t="s">
        <v>353</v>
      </c>
      <c r="D56" s="80" t="s">
        <v>354</v>
      </c>
      <c r="E56" s="81" t="s">
        <v>467</v>
      </c>
      <c r="F56" s="440">
        <v>1500</v>
      </c>
      <c r="G56" s="439">
        <v>0</v>
      </c>
      <c r="H56" s="440">
        <v>0</v>
      </c>
      <c r="I56" s="438">
        <v>0</v>
      </c>
      <c r="J56" s="863">
        <f t="shared" si="11"/>
        <v>0</v>
      </c>
      <c r="K56" s="438">
        <v>0</v>
      </c>
      <c r="L56" s="440">
        <v>0</v>
      </c>
      <c r="M56" s="440">
        <v>0</v>
      </c>
      <c r="N56" s="863">
        <f t="shared" si="12"/>
        <v>0</v>
      </c>
      <c r="O56" s="440">
        <v>0</v>
      </c>
      <c r="P56" s="440">
        <v>1500</v>
      </c>
      <c r="Q56" s="440">
        <v>0</v>
      </c>
      <c r="R56" s="863">
        <f t="shared" si="9"/>
        <v>1500</v>
      </c>
      <c r="S56" s="440">
        <v>0</v>
      </c>
      <c r="T56" s="440">
        <v>0</v>
      </c>
      <c r="U56" s="440">
        <v>0</v>
      </c>
      <c r="V56" s="863">
        <f t="shared" si="10"/>
        <v>0</v>
      </c>
      <c r="W56" s="717">
        <f t="shared" si="13"/>
        <v>1500</v>
      </c>
      <c r="X56" s="328"/>
      <c r="Y56" s="77"/>
      <c r="Z56" s="77"/>
      <c r="AA56" s="77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</row>
    <row r="57" spans="1:58" s="84" customFormat="1" ht="24.75" customHeight="1">
      <c r="A57" s="82">
        <v>32</v>
      </c>
      <c r="B57" s="83" t="s">
        <v>419</v>
      </c>
      <c r="C57" s="79" t="s">
        <v>353</v>
      </c>
      <c r="D57" s="80" t="s">
        <v>354</v>
      </c>
      <c r="E57" s="81" t="s">
        <v>467</v>
      </c>
      <c r="F57" s="440">
        <v>4500</v>
      </c>
      <c r="G57" s="439">
        <v>0</v>
      </c>
      <c r="H57" s="440">
        <v>0</v>
      </c>
      <c r="I57" s="438">
        <v>0</v>
      </c>
      <c r="J57" s="863">
        <f t="shared" si="11"/>
        <v>0</v>
      </c>
      <c r="K57" s="438">
        <v>0</v>
      </c>
      <c r="L57" s="440">
        <v>0</v>
      </c>
      <c r="M57" s="440">
        <v>0</v>
      </c>
      <c r="N57" s="863">
        <f t="shared" si="12"/>
        <v>0</v>
      </c>
      <c r="O57" s="440">
        <v>0</v>
      </c>
      <c r="P57" s="440">
        <v>0</v>
      </c>
      <c r="Q57" s="440">
        <v>4500</v>
      </c>
      <c r="R57" s="863">
        <f t="shared" si="9"/>
        <v>4500</v>
      </c>
      <c r="S57" s="440">
        <v>0</v>
      </c>
      <c r="T57" s="440">
        <v>0</v>
      </c>
      <c r="U57" s="440">
        <v>0</v>
      </c>
      <c r="V57" s="863">
        <f t="shared" si="10"/>
        <v>0</v>
      </c>
      <c r="W57" s="717">
        <f t="shared" si="13"/>
        <v>4500</v>
      </c>
      <c r="X57" s="328"/>
      <c r="Y57" s="77"/>
      <c r="Z57" s="77"/>
      <c r="AA57" s="77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</row>
    <row r="58" spans="1:58" s="84" customFormat="1" ht="24.75" customHeight="1">
      <c r="A58" s="82">
        <v>33</v>
      </c>
      <c r="B58" s="134" t="s">
        <v>423</v>
      </c>
      <c r="C58" s="79" t="s">
        <v>633</v>
      </c>
      <c r="D58" s="80" t="s">
        <v>806</v>
      </c>
      <c r="E58" s="81" t="s">
        <v>335</v>
      </c>
      <c r="F58" s="475">
        <v>3000</v>
      </c>
      <c r="G58" s="439">
        <v>0</v>
      </c>
      <c r="H58" s="440">
        <v>0</v>
      </c>
      <c r="I58" s="438">
        <v>3000</v>
      </c>
      <c r="J58" s="863">
        <f t="shared" si="11"/>
        <v>3000</v>
      </c>
      <c r="K58" s="438">
        <v>0</v>
      </c>
      <c r="L58" s="440">
        <v>0</v>
      </c>
      <c r="M58" s="440">
        <v>0</v>
      </c>
      <c r="N58" s="863">
        <f t="shared" si="12"/>
        <v>0</v>
      </c>
      <c r="O58" s="440">
        <v>0</v>
      </c>
      <c r="P58" s="440">
        <v>0</v>
      </c>
      <c r="Q58" s="440"/>
      <c r="R58" s="863">
        <f t="shared" si="9"/>
        <v>0</v>
      </c>
      <c r="S58" s="440">
        <v>0</v>
      </c>
      <c r="T58" s="440">
        <v>0</v>
      </c>
      <c r="U58" s="440">
        <v>0</v>
      </c>
      <c r="V58" s="863">
        <f t="shared" si="10"/>
        <v>0</v>
      </c>
      <c r="W58" s="717">
        <f t="shared" si="13"/>
        <v>3000</v>
      </c>
      <c r="X58" s="328"/>
      <c r="Y58" s="77"/>
      <c r="Z58" s="77"/>
      <c r="AA58" s="77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</row>
    <row r="59" spans="1:23" ht="47.25" customHeight="1">
      <c r="A59" s="295">
        <v>34</v>
      </c>
      <c r="B59" s="372" t="s">
        <v>558</v>
      </c>
      <c r="C59" s="79" t="s">
        <v>534</v>
      </c>
      <c r="D59" s="80"/>
      <c r="E59" s="81" t="s">
        <v>331</v>
      </c>
      <c r="F59" s="325">
        <v>0</v>
      </c>
      <c r="G59" s="439">
        <v>0</v>
      </c>
      <c r="H59" s="440">
        <v>0</v>
      </c>
      <c r="I59" s="441">
        <v>0</v>
      </c>
      <c r="J59" s="863">
        <f t="shared" si="11"/>
        <v>0</v>
      </c>
      <c r="K59" s="441">
        <v>0</v>
      </c>
      <c r="L59" s="440">
        <v>0</v>
      </c>
      <c r="M59" s="440">
        <v>0</v>
      </c>
      <c r="N59" s="863">
        <f t="shared" si="12"/>
        <v>0</v>
      </c>
      <c r="O59" s="440">
        <v>0</v>
      </c>
      <c r="P59" s="440">
        <v>0</v>
      </c>
      <c r="Q59" s="442"/>
      <c r="R59" s="863">
        <f t="shared" si="9"/>
        <v>0</v>
      </c>
      <c r="S59" s="440">
        <v>0</v>
      </c>
      <c r="T59" s="440">
        <v>0</v>
      </c>
      <c r="U59" s="440">
        <v>0</v>
      </c>
      <c r="V59" s="863">
        <f t="shared" si="10"/>
        <v>0</v>
      </c>
      <c r="W59" s="717">
        <f t="shared" si="13"/>
        <v>0</v>
      </c>
    </row>
    <row r="60" spans="1:58" s="84" customFormat="1" ht="48.75" customHeight="1">
      <c r="A60" s="295">
        <v>35</v>
      </c>
      <c r="B60" s="293" t="s">
        <v>487</v>
      </c>
      <c r="C60" s="296" t="s">
        <v>534</v>
      </c>
      <c r="D60" s="297"/>
      <c r="E60" s="298" t="s">
        <v>331</v>
      </c>
      <c r="F60" s="645">
        <v>0</v>
      </c>
      <c r="G60" s="439">
        <v>0</v>
      </c>
      <c r="H60" s="440">
        <v>0</v>
      </c>
      <c r="I60" s="441">
        <v>0</v>
      </c>
      <c r="J60" s="863">
        <f t="shared" si="11"/>
        <v>0</v>
      </c>
      <c r="K60" s="438">
        <v>0</v>
      </c>
      <c r="L60" s="440">
        <v>0</v>
      </c>
      <c r="M60" s="440">
        <v>0</v>
      </c>
      <c r="N60" s="863">
        <f t="shared" si="12"/>
        <v>0</v>
      </c>
      <c r="O60" s="440">
        <v>0</v>
      </c>
      <c r="P60" s="440">
        <v>0</v>
      </c>
      <c r="Q60" s="440"/>
      <c r="R60" s="863">
        <f t="shared" si="9"/>
        <v>0</v>
      </c>
      <c r="S60" s="440">
        <v>0</v>
      </c>
      <c r="T60" s="440">
        <v>0</v>
      </c>
      <c r="U60" s="440">
        <v>0</v>
      </c>
      <c r="V60" s="863">
        <f t="shared" si="10"/>
        <v>0</v>
      </c>
      <c r="W60" s="717">
        <f t="shared" si="13"/>
        <v>0</v>
      </c>
      <c r="X60" s="328"/>
      <c r="Y60" s="77"/>
      <c r="Z60" s="77"/>
      <c r="AA60" s="77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</row>
    <row r="61" spans="1:58" s="84" customFormat="1" ht="27.75" customHeight="1">
      <c r="A61" s="82">
        <v>36</v>
      </c>
      <c r="B61" s="293" t="s">
        <v>488</v>
      </c>
      <c r="C61" s="296" t="s">
        <v>534</v>
      </c>
      <c r="D61" s="80"/>
      <c r="E61" s="81" t="s">
        <v>331</v>
      </c>
      <c r="F61" s="645">
        <v>0</v>
      </c>
      <c r="G61" s="439">
        <v>0</v>
      </c>
      <c r="H61" s="440">
        <v>0</v>
      </c>
      <c r="I61" s="441">
        <v>0</v>
      </c>
      <c r="J61" s="863">
        <f t="shared" si="11"/>
        <v>0</v>
      </c>
      <c r="K61" s="438">
        <v>0</v>
      </c>
      <c r="L61" s="440">
        <v>0</v>
      </c>
      <c r="M61" s="440">
        <v>0</v>
      </c>
      <c r="N61" s="863">
        <f t="shared" si="12"/>
        <v>0</v>
      </c>
      <c r="O61" s="440">
        <v>0</v>
      </c>
      <c r="P61" s="440">
        <v>0</v>
      </c>
      <c r="Q61" s="440"/>
      <c r="R61" s="863">
        <f t="shared" si="9"/>
        <v>0</v>
      </c>
      <c r="S61" s="440">
        <v>0</v>
      </c>
      <c r="T61" s="440">
        <v>0</v>
      </c>
      <c r="U61" s="440">
        <v>0</v>
      </c>
      <c r="V61" s="863">
        <f t="shared" si="10"/>
        <v>0</v>
      </c>
      <c r="W61" s="717">
        <f t="shared" si="13"/>
        <v>0</v>
      </c>
      <c r="X61" s="328"/>
      <c r="Y61" s="77"/>
      <c r="Z61" s="77"/>
      <c r="AA61" s="77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</row>
    <row r="62" spans="1:58" s="84" customFormat="1" ht="27.75" customHeight="1">
      <c r="A62" s="82">
        <v>37</v>
      </c>
      <c r="B62" s="367" t="s">
        <v>489</v>
      </c>
      <c r="C62" s="296" t="s">
        <v>534</v>
      </c>
      <c r="D62" s="80"/>
      <c r="E62" s="81" t="s">
        <v>331</v>
      </c>
      <c r="F62" s="440">
        <v>0</v>
      </c>
      <c r="G62" s="439">
        <v>0</v>
      </c>
      <c r="H62" s="440">
        <v>0</v>
      </c>
      <c r="I62" s="441">
        <v>0</v>
      </c>
      <c r="J62" s="863">
        <f t="shared" si="11"/>
        <v>0</v>
      </c>
      <c r="K62" s="438">
        <v>0</v>
      </c>
      <c r="L62" s="440">
        <v>0</v>
      </c>
      <c r="M62" s="440">
        <v>0</v>
      </c>
      <c r="N62" s="863">
        <f t="shared" si="12"/>
        <v>0</v>
      </c>
      <c r="O62" s="440">
        <v>0</v>
      </c>
      <c r="P62" s="440">
        <v>0</v>
      </c>
      <c r="Q62" s="440"/>
      <c r="R62" s="863">
        <f t="shared" si="9"/>
        <v>0</v>
      </c>
      <c r="S62" s="440">
        <v>0</v>
      </c>
      <c r="T62" s="440">
        <v>0</v>
      </c>
      <c r="U62" s="440">
        <v>0</v>
      </c>
      <c r="V62" s="863">
        <f t="shared" si="10"/>
        <v>0</v>
      </c>
      <c r="W62" s="717">
        <f t="shared" si="13"/>
        <v>0</v>
      </c>
      <c r="X62" s="328"/>
      <c r="Y62" s="77"/>
      <c r="Z62" s="77"/>
      <c r="AA62" s="77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</row>
    <row r="63" spans="1:58" s="84" customFormat="1" ht="27.75" customHeight="1">
      <c r="A63" s="82">
        <v>38</v>
      </c>
      <c r="B63" s="367" t="s">
        <v>559</v>
      </c>
      <c r="C63" s="296" t="s">
        <v>534</v>
      </c>
      <c r="D63" s="80"/>
      <c r="E63" s="81" t="s">
        <v>331</v>
      </c>
      <c r="F63" s="440">
        <v>0</v>
      </c>
      <c r="G63" s="439">
        <v>0</v>
      </c>
      <c r="H63" s="440">
        <v>0</v>
      </c>
      <c r="I63" s="441">
        <v>0</v>
      </c>
      <c r="J63" s="863"/>
      <c r="K63" s="438">
        <v>0</v>
      </c>
      <c r="L63" s="440">
        <v>0</v>
      </c>
      <c r="M63" s="440">
        <v>0</v>
      </c>
      <c r="N63" s="863"/>
      <c r="O63" s="440">
        <v>0</v>
      </c>
      <c r="P63" s="440">
        <v>0</v>
      </c>
      <c r="Q63" s="440"/>
      <c r="R63" s="863">
        <f t="shared" si="9"/>
        <v>0</v>
      </c>
      <c r="S63" s="440">
        <v>0</v>
      </c>
      <c r="T63" s="440">
        <v>0</v>
      </c>
      <c r="U63" s="440">
        <v>0</v>
      </c>
      <c r="V63" s="863">
        <f t="shared" si="10"/>
        <v>0</v>
      </c>
      <c r="W63" s="717">
        <f t="shared" si="13"/>
        <v>0</v>
      </c>
      <c r="X63" s="328"/>
      <c r="Y63" s="77"/>
      <c r="Z63" s="77"/>
      <c r="AA63" s="77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</row>
    <row r="64" spans="1:58" s="409" customFormat="1" ht="46.5" customHeight="1">
      <c r="A64" s="82">
        <v>39</v>
      </c>
      <c r="B64" s="367" t="s">
        <v>560</v>
      </c>
      <c r="C64" s="296" t="s">
        <v>534</v>
      </c>
      <c r="D64" s="297"/>
      <c r="E64" s="298" t="s">
        <v>331</v>
      </c>
      <c r="F64" s="440"/>
      <c r="G64" s="439">
        <v>0</v>
      </c>
      <c r="H64" s="440">
        <v>0</v>
      </c>
      <c r="I64" s="441">
        <v>0</v>
      </c>
      <c r="J64" s="863"/>
      <c r="K64" s="438">
        <v>0</v>
      </c>
      <c r="L64" s="440">
        <v>0</v>
      </c>
      <c r="M64" s="440">
        <v>0</v>
      </c>
      <c r="N64" s="863"/>
      <c r="O64" s="440">
        <v>0</v>
      </c>
      <c r="P64" s="440">
        <v>0</v>
      </c>
      <c r="Q64" s="440"/>
      <c r="R64" s="863">
        <f t="shared" si="9"/>
        <v>0</v>
      </c>
      <c r="S64" s="440">
        <v>0</v>
      </c>
      <c r="T64" s="440">
        <v>0</v>
      </c>
      <c r="U64" s="440">
        <v>0</v>
      </c>
      <c r="V64" s="863">
        <f t="shared" si="10"/>
        <v>0</v>
      </c>
      <c r="W64" s="717">
        <f t="shared" si="13"/>
        <v>0</v>
      </c>
      <c r="X64" s="398"/>
      <c r="Y64" s="399"/>
      <c r="Z64" s="399"/>
      <c r="AA64" s="399"/>
      <c r="AB64" s="408"/>
      <c r="AC64" s="408"/>
      <c r="AD64" s="408"/>
      <c r="AE64" s="408"/>
      <c r="AF64" s="408"/>
      <c r="AG64" s="408"/>
      <c r="AH64" s="408"/>
      <c r="AI64" s="408"/>
      <c r="AJ64" s="408"/>
      <c r="AK64" s="408"/>
      <c r="AL64" s="408"/>
      <c r="AM64" s="408"/>
      <c r="AN64" s="408"/>
      <c r="AO64" s="408"/>
      <c r="AP64" s="408"/>
      <c r="AQ64" s="408"/>
      <c r="AR64" s="408"/>
      <c r="AS64" s="408"/>
      <c r="AT64" s="408"/>
      <c r="AU64" s="408"/>
      <c r="AV64" s="408"/>
      <c r="AW64" s="408"/>
      <c r="AX64" s="408"/>
      <c r="AY64" s="408"/>
      <c r="AZ64" s="408"/>
      <c r="BA64" s="408"/>
      <c r="BB64" s="408"/>
      <c r="BC64" s="408"/>
      <c r="BD64" s="408"/>
      <c r="BE64" s="408"/>
      <c r="BF64" s="408"/>
    </row>
    <row r="65" spans="1:58" s="409" customFormat="1" ht="45.75" customHeight="1">
      <c r="A65" s="82">
        <v>40</v>
      </c>
      <c r="B65" s="367" t="s">
        <v>561</v>
      </c>
      <c r="C65" s="296" t="s">
        <v>534</v>
      </c>
      <c r="D65" s="297"/>
      <c r="E65" s="298" t="s">
        <v>331</v>
      </c>
      <c r="F65" s="440">
        <v>0</v>
      </c>
      <c r="G65" s="439">
        <v>0</v>
      </c>
      <c r="H65" s="440">
        <v>0</v>
      </c>
      <c r="I65" s="441">
        <v>0</v>
      </c>
      <c r="J65" s="863">
        <f t="shared" si="11"/>
        <v>0</v>
      </c>
      <c r="K65" s="438">
        <v>0</v>
      </c>
      <c r="L65" s="440">
        <v>0</v>
      </c>
      <c r="M65" s="440">
        <v>0</v>
      </c>
      <c r="N65" s="863">
        <f t="shared" si="12"/>
        <v>0</v>
      </c>
      <c r="O65" s="440">
        <v>0</v>
      </c>
      <c r="P65" s="440">
        <v>0</v>
      </c>
      <c r="Q65" s="440"/>
      <c r="R65" s="863">
        <f t="shared" si="9"/>
        <v>0</v>
      </c>
      <c r="S65" s="440">
        <v>0</v>
      </c>
      <c r="T65" s="440">
        <v>0</v>
      </c>
      <c r="U65" s="440">
        <v>0</v>
      </c>
      <c r="V65" s="863">
        <f t="shared" si="10"/>
        <v>0</v>
      </c>
      <c r="W65" s="717">
        <f t="shared" si="13"/>
        <v>0</v>
      </c>
      <c r="X65" s="398"/>
      <c r="Y65" s="399"/>
      <c r="Z65" s="399"/>
      <c r="AA65" s="399"/>
      <c r="AB65" s="408"/>
      <c r="AC65" s="408"/>
      <c r="AD65" s="408"/>
      <c r="AE65" s="408"/>
      <c r="AF65" s="408"/>
      <c r="AG65" s="408"/>
      <c r="AH65" s="408"/>
      <c r="AI65" s="408"/>
      <c r="AJ65" s="408"/>
      <c r="AK65" s="408"/>
      <c r="AL65" s="408"/>
      <c r="AM65" s="408"/>
      <c r="AN65" s="408"/>
      <c r="AO65" s="408"/>
      <c r="AP65" s="408"/>
      <c r="AQ65" s="408"/>
      <c r="AR65" s="408"/>
      <c r="AS65" s="408"/>
      <c r="AT65" s="408"/>
      <c r="AU65" s="408"/>
      <c r="AV65" s="408"/>
      <c r="AW65" s="408"/>
      <c r="AX65" s="408"/>
      <c r="AY65" s="408"/>
      <c r="AZ65" s="408"/>
      <c r="BA65" s="408"/>
      <c r="BB65" s="408"/>
      <c r="BC65" s="408"/>
      <c r="BD65" s="408"/>
      <c r="BE65" s="408"/>
      <c r="BF65" s="408"/>
    </row>
    <row r="66" spans="1:58" s="84" customFormat="1" ht="24.75" customHeight="1">
      <c r="A66" s="85">
        <v>41</v>
      </c>
      <c r="B66" s="86" t="s">
        <v>636</v>
      </c>
      <c r="C66" s="87"/>
      <c r="D66" s="88"/>
      <c r="E66" s="89"/>
      <c r="F66" s="445"/>
      <c r="G66" s="439">
        <v>0</v>
      </c>
      <c r="H66" s="440">
        <v>0</v>
      </c>
      <c r="I66" s="441">
        <v>0</v>
      </c>
      <c r="J66" s="863">
        <f t="shared" si="11"/>
        <v>0</v>
      </c>
      <c r="K66" s="438">
        <v>0</v>
      </c>
      <c r="L66" s="440">
        <v>0</v>
      </c>
      <c r="M66" s="440">
        <v>0</v>
      </c>
      <c r="N66" s="863">
        <f t="shared" si="12"/>
        <v>0</v>
      </c>
      <c r="O66" s="440">
        <v>0</v>
      </c>
      <c r="P66" s="440">
        <v>0</v>
      </c>
      <c r="Q66" s="440"/>
      <c r="R66" s="863">
        <f t="shared" si="9"/>
        <v>0</v>
      </c>
      <c r="S66" s="440">
        <v>0</v>
      </c>
      <c r="T66" s="440">
        <v>0</v>
      </c>
      <c r="U66" s="440">
        <v>0</v>
      </c>
      <c r="V66" s="863">
        <f t="shared" si="10"/>
        <v>0</v>
      </c>
      <c r="W66" s="717">
        <f t="shared" si="13"/>
        <v>0</v>
      </c>
      <c r="X66" s="328"/>
      <c r="Y66" s="77"/>
      <c r="Z66" s="77"/>
      <c r="AA66" s="77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</row>
    <row r="67" spans="1:58" s="84" customFormat="1" ht="27" customHeight="1">
      <c r="A67" s="90"/>
      <c r="B67" s="636" t="s">
        <v>425</v>
      </c>
      <c r="C67" s="637" t="s">
        <v>472</v>
      </c>
      <c r="D67" s="638" t="s">
        <v>471</v>
      </c>
      <c r="E67" s="639" t="s">
        <v>333</v>
      </c>
      <c r="F67" s="646">
        <v>6000</v>
      </c>
      <c r="G67" s="647">
        <v>0</v>
      </c>
      <c r="H67" s="646">
        <v>0</v>
      </c>
      <c r="I67" s="648">
        <v>0</v>
      </c>
      <c r="J67" s="863">
        <f t="shared" si="11"/>
        <v>0</v>
      </c>
      <c r="K67" s="649">
        <v>6000</v>
      </c>
      <c r="L67" s="650">
        <v>0</v>
      </c>
      <c r="M67" s="649">
        <v>0</v>
      </c>
      <c r="N67" s="863">
        <f t="shared" si="12"/>
        <v>6000</v>
      </c>
      <c r="O67" s="445">
        <v>0</v>
      </c>
      <c r="P67" s="445">
        <v>0</v>
      </c>
      <c r="Q67" s="445">
        <v>0</v>
      </c>
      <c r="R67" s="863">
        <f t="shared" si="9"/>
        <v>0</v>
      </c>
      <c r="S67" s="445">
        <v>0</v>
      </c>
      <c r="T67" s="445">
        <v>0</v>
      </c>
      <c r="U67" s="445">
        <v>0</v>
      </c>
      <c r="V67" s="863">
        <f t="shared" si="10"/>
        <v>0</v>
      </c>
      <c r="W67" s="717">
        <f t="shared" si="13"/>
        <v>6000</v>
      </c>
      <c r="X67" s="328"/>
      <c r="Y67" s="77"/>
      <c r="Z67" s="77"/>
      <c r="AA67" s="77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</row>
    <row r="68" spans="1:27" s="103" customFormat="1" ht="27" customHeight="1">
      <c r="A68" s="90"/>
      <c r="B68" s="91" t="s">
        <v>426</v>
      </c>
      <c r="C68" s="92" t="s">
        <v>338</v>
      </c>
      <c r="D68" s="93" t="s">
        <v>339</v>
      </c>
      <c r="E68" s="94" t="s">
        <v>340</v>
      </c>
      <c r="F68" s="651">
        <v>3000</v>
      </c>
      <c r="G68" s="652">
        <v>0</v>
      </c>
      <c r="H68" s="651">
        <v>0</v>
      </c>
      <c r="I68" s="653">
        <v>3000</v>
      </c>
      <c r="J68" s="863">
        <f t="shared" si="11"/>
        <v>3000</v>
      </c>
      <c r="K68" s="653">
        <v>0</v>
      </c>
      <c r="L68" s="651">
        <v>0</v>
      </c>
      <c r="M68" s="653">
        <v>0</v>
      </c>
      <c r="N68" s="863">
        <f t="shared" si="12"/>
        <v>0</v>
      </c>
      <c r="O68" s="651">
        <v>0</v>
      </c>
      <c r="P68" s="651">
        <v>0</v>
      </c>
      <c r="Q68" s="651">
        <v>0</v>
      </c>
      <c r="R68" s="863">
        <f t="shared" si="9"/>
        <v>0</v>
      </c>
      <c r="S68" s="651">
        <v>0</v>
      </c>
      <c r="T68" s="651">
        <v>0</v>
      </c>
      <c r="U68" s="651">
        <v>0</v>
      </c>
      <c r="V68" s="863">
        <f t="shared" si="10"/>
        <v>0</v>
      </c>
      <c r="W68" s="717">
        <f t="shared" si="13"/>
        <v>3000</v>
      </c>
      <c r="X68" s="328"/>
      <c r="Y68" s="77"/>
      <c r="Z68" s="77"/>
      <c r="AA68" s="77"/>
    </row>
    <row r="69" spans="1:27" s="103" customFormat="1" ht="27" customHeight="1">
      <c r="A69" s="90"/>
      <c r="B69" s="91" t="s">
        <v>427</v>
      </c>
      <c r="C69" s="92" t="s">
        <v>341</v>
      </c>
      <c r="D69" s="93" t="s">
        <v>342</v>
      </c>
      <c r="E69" s="299" t="s">
        <v>343</v>
      </c>
      <c r="F69" s="651">
        <v>3000</v>
      </c>
      <c r="G69" s="652">
        <v>0</v>
      </c>
      <c r="H69" s="651">
        <v>0</v>
      </c>
      <c r="I69" s="653">
        <v>0</v>
      </c>
      <c r="J69" s="863">
        <f t="shared" si="11"/>
        <v>0</v>
      </c>
      <c r="K69" s="653">
        <v>0</v>
      </c>
      <c r="L69" s="651">
        <v>3000</v>
      </c>
      <c r="M69" s="653">
        <v>0</v>
      </c>
      <c r="N69" s="863">
        <f t="shared" si="12"/>
        <v>3000</v>
      </c>
      <c r="O69" s="651">
        <v>0</v>
      </c>
      <c r="P69" s="651">
        <v>0</v>
      </c>
      <c r="Q69" s="651">
        <v>0</v>
      </c>
      <c r="R69" s="863">
        <f t="shared" si="9"/>
        <v>0</v>
      </c>
      <c r="S69" s="651">
        <v>0</v>
      </c>
      <c r="T69" s="651">
        <v>0</v>
      </c>
      <c r="U69" s="651">
        <v>0</v>
      </c>
      <c r="V69" s="863">
        <f t="shared" si="10"/>
        <v>0</v>
      </c>
      <c r="W69" s="717">
        <f t="shared" si="13"/>
        <v>3000</v>
      </c>
      <c r="X69" s="328"/>
      <c r="Y69" s="77"/>
      <c r="Z69" s="77"/>
      <c r="AA69" s="77"/>
    </row>
    <row r="70" spans="1:27" s="103" customFormat="1" ht="27" customHeight="1">
      <c r="A70" s="90"/>
      <c r="B70" s="91" t="s">
        <v>428</v>
      </c>
      <c r="C70" s="92" t="s">
        <v>468</v>
      </c>
      <c r="D70" s="93" t="s">
        <v>469</v>
      </c>
      <c r="E70" s="334" t="s">
        <v>351</v>
      </c>
      <c r="F70" s="651">
        <v>6000</v>
      </c>
      <c r="G70" s="652">
        <v>0</v>
      </c>
      <c r="H70" s="651">
        <v>0</v>
      </c>
      <c r="I70" s="653">
        <v>6000</v>
      </c>
      <c r="J70" s="863">
        <f t="shared" si="11"/>
        <v>6000</v>
      </c>
      <c r="K70" s="653">
        <v>0</v>
      </c>
      <c r="L70" s="651">
        <v>0</v>
      </c>
      <c r="M70" s="653">
        <v>0</v>
      </c>
      <c r="N70" s="863">
        <f t="shared" si="12"/>
        <v>0</v>
      </c>
      <c r="O70" s="651">
        <v>0</v>
      </c>
      <c r="P70" s="651">
        <v>0</v>
      </c>
      <c r="Q70" s="651">
        <v>0</v>
      </c>
      <c r="R70" s="863">
        <f t="shared" si="9"/>
        <v>0</v>
      </c>
      <c r="S70" s="651">
        <v>0</v>
      </c>
      <c r="T70" s="651">
        <v>0</v>
      </c>
      <c r="U70" s="651">
        <v>0</v>
      </c>
      <c r="V70" s="863">
        <f t="shared" si="10"/>
        <v>0</v>
      </c>
      <c r="W70" s="717">
        <f t="shared" si="13"/>
        <v>6000</v>
      </c>
      <c r="X70" s="328"/>
      <c r="Y70" s="77"/>
      <c r="Z70" s="77"/>
      <c r="AA70" s="77"/>
    </row>
    <row r="71" spans="1:27" s="103" customFormat="1" ht="27" customHeight="1">
      <c r="A71" s="90"/>
      <c r="B71" s="91" t="s">
        <v>429</v>
      </c>
      <c r="C71" s="92" t="s">
        <v>336</v>
      </c>
      <c r="D71" s="93" t="s">
        <v>337</v>
      </c>
      <c r="E71" s="94" t="s">
        <v>442</v>
      </c>
      <c r="F71" s="651">
        <v>5000</v>
      </c>
      <c r="G71" s="652">
        <v>0</v>
      </c>
      <c r="H71" s="651">
        <v>0</v>
      </c>
      <c r="I71" s="653">
        <v>0</v>
      </c>
      <c r="J71" s="863">
        <f t="shared" si="11"/>
        <v>0</v>
      </c>
      <c r="K71" s="653">
        <v>0</v>
      </c>
      <c r="L71" s="651">
        <v>0</v>
      </c>
      <c r="M71" s="653">
        <v>0</v>
      </c>
      <c r="N71" s="863">
        <f t="shared" si="12"/>
        <v>0</v>
      </c>
      <c r="O71" s="651">
        <v>0</v>
      </c>
      <c r="P71" s="651">
        <v>0</v>
      </c>
      <c r="Q71" s="651">
        <v>5000</v>
      </c>
      <c r="R71" s="863">
        <f t="shared" si="9"/>
        <v>5000</v>
      </c>
      <c r="S71" s="651">
        <v>0</v>
      </c>
      <c r="T71" s="651">
        <v>0</v>
      </c>
      <c r="U71" s="651">
        <v>0</v>
      </c>
      <c r="V71" s="863">
        <f t="shared" si="10"/>
        <v>0</v>
      </c>
      <c r="W71" s="717">
        <f t="shared" si="13"/>
        <v>5000</v>
      </c>
      <c r="X71" s="328"/>
      <c r="Y71" s="77"/>
      <c r="Z71" s="77"/>
      <c r="AA71" s="77"/>
    </row>
    <row r="72" spans="1:27" s="103" customFormat="1" ht="27" customHeight="1">
      <c r="A72" s="90"/>
      <c r="B72" s="91" t="s">
        <v>430</v>
      </c>
      <c r="C72" s="92" t="s">
        <v>434</v>
      </c>
      <c r="D72" s="93" t="s">
        <v>435</v>
      </c>
      <c r="E72" s="94" t="s">
        <v>438</v>
      </c>
      <c r="F72" s="651">
        <v>5000</v>
      </c>
      <c r="G72" s="652">
        <v>0</v>
      </c>
      <c r="H72" s="651">
        <v>0</v>
      </c>
      <c r="I72" s="653">
        <v>0</v>
      </c>
      <c r="J72" s="863">
        <f t="shared" si="11"/>
        <v>0</v>
      </c>
      <c r="K72" s="653">
        <v>0</v>
      </c>
      <c r="L72" s="651">
        <v>0</v>
      </c>
      <c r="M72" s="653">
        <v>0</v>
      </c>
      <c r="N72" s="863">
        <f t="shared" si="12"/>
        <v>0</v>
      </c>
      <c r="O72" s="651">
        <v>0</v>
      </c>
      <c r="P72" s="651">
        <v>0</v>
      </c>
      <c r="Q72" s="651">
        <v>5000</v>
      </c>
      <c r="R72" s="863">
        <f t="shared" si="9"/>
        <v>5000</v>
      </c>
      <c r="S72" s="651">
        <v>0</v>
      </c>
      <c r="T72" s="651">
        <v>0</v>
      </c>
      <c r="U72" s="651">
        <v>0</v>
      </c>
      <c r="V72" s="863">
        <f t="shared" si="10"/>
        <v>0</v>
      </c>
      <c r="W72" s="717">
        <f t="shared" si="13"/>
        <v>5000</v>
      </c>
      <c r="X72" s="328"/>
      <c r="Y72" s="77"/>
      <c r="Z72" s="77"/>
      <c r="AA72" s="77"/>
    </row>
    <row r="73" spans="1:27" s="103" customFormat="1" ht="27" customHeight="1">
      <c r="A73" s="90"/>
      <c r="B73" s="91" t="s">
        <v>431</v>
      </c>
      <c r="C73" s="92" t="s">
        <v>490</v>
      </c>
      <c r="D73" s="93" t="s">
        <v>470</v>
      </c>
      <c r="E73" s="94" t="s">
        <v>439</v>
      </c>
      <c r="F73" s="651">
        <v>3000</v>
      </c>
      <c r="G73" s="652">
        <v>0</v>
      </c>
      <c r="H73" s="651">
        <v>0</v>
      </c>
      <c r="I73" s="653">
        <v>0</v>
      </c>
      <c r="J73" s="863">
        <f t="shared" si="11"/>
        <v>0</v>
      </c>
      <c r="K73" s="653">
        <v>0</v>
      </c>
      <c r="L73" s="651">
        <v>0</v>
      </c>
      <c r="M73" s="653">
        <v>0</v>
      </c>
      <c r="N73" s="863">
        <f t="shared" si="12"/>
        <v>0</v>
      </c>
      <c r="O73" s="651">
        <v>0</v>
      </c>
      <c r="P73" s="651">
        <v>0</v>
      </c>
      <c r="Q73" s="651">
        <v>0</v>
      </c>
      <c r="R73" s="863">
        <f t="shared" si="9"/>
        <v>0</v>
      </c>
      <c r="S73" s="651">
        <v>3000</v>
      </c>
      <c r="T73" s="651">
        <v>0</v>
      </c>
      <c r="U73" s="651">
        <v>0</v>
      </c>
      <c r="V73" s="863">
        <f t="shared" si="10"/>
        <v>3000</v>
      </c>
      <c r="W73" s="717">
        <f t="shared" si="13"/>
        <v>3000</v>
      </c>
      <c r="X73" s="328"/>
      <c r="Y73" s="77"/>
      <c r="Z73" s="77"/>
      <c r="AA73" s="77"/>
    </row>
    <row r="74" spans="1:27" s="103" customFormat="1" ht="27" customHeight="1">
      <c r="A74" s="90"/>
      <c r="B74" s="91" t="s">
        <v>432</v>
      </c>
      <c r="C74" s="92" t="s">
        <v>369</v>
      </c>
      <c r="D74" s="93" t="s">
        <v>370</v>
      </c>
      <c r="E74" s="299" t="s">
        <v>371</v>
      </c>
      <c r="F74" s="651">
        <v>3000</v>
      </c>
      <c r="G74" s="652">
        <v>0</v>
      </c>
      <c r="H74" s="651">
        <v>3000</v>
      </c>
      <c r="I74" s="653">
        <v>0</v>
      </c>
      <c r="J74" s="863">
        <f t="shared" si="11"/>
        <v>3000</v>
      </c>
      <c r="K74" s="653">
        <v>0</v>
      </c>
      <c r="L74" s="651">
        <v>0</v>
      </c>
      <c r="M74" s="653">
        <v>0</v>
      </c>
      <c r="N74" s="863">
        <f t="shared" si="12"/>
        <v>0</v>
      </c>
      <c r="O74" s="651">
        <v>0</v>
      </c>
      <c r="P74" s="651">
        <v>0</v>
      </c>
      <c r="Q74" s="651">
        <v>0</v>
      </c>
      <c r="R74" s="863">
        <f t="shared" si="9"/>
        <v>0</v>
      </c>
      <c r="S74" s="651">
        <v>0</v>
      </c>
      <c r="T74" s="651">
        <v>0</v>
      </c>
      <c r="U74" s="651">
        <v>0</v>
      </c>
      <c r="V74" s="863">
        <f t="shared" si="10"/>
        <v>0</v>
      </c>
      <c r="W74" s="717">
        <f t="shared" si="13"/>
        <v>3000</v>
      </c>
      <c r="X74" s="328"/>
      <c r="Y74" s="77"/>
      <c r="Z74" s="77"/>
      <c r="AA74" s="77"/>
    </row>
    <row r="75" spans="1:27" s="103" customFormat="1" ht="27" customHeight="1">
      <c r="A75" s="90"/>
      <c r="B75" s="91" t="s">
        <v>433</v>
      </c>
      <c r="C75" s="92" t="s">
        <v>436</v>
      </c>
      <c r="D75" s="93" t="s">
        <v>437</v>
      </c>
      <c r="E75" s="94" t="s">
        <v>440</v>
      </c>
      <c r="F75" s="651">
        <v>3000</v>
      </c>
      <c r="G75" s="652">
        <v>0</v>
      </c>
      <c r="H75" s="651">
        <v>0</v>
      </c>
      <c r="I75" s="653">
        <v>0</v>
      </c>
      <c r="J75" s="863">
        <f t="shared" si="11"/>
        <v>0</v>
      </c>
      <c r="K75" s="653">
        <v>3000</v>
      </c>
      <c r="L75" s="651">
        <v>0</v>
      </c>
      <c r="M75" s="653">
        <v>0</v>
      </c>
      <c r="N75" s="863">
        <f t="shared" si="12"/>
        <v>3000</v>
      </c>
      <c r="O75" s="651">
        <v>0</v>
      </c>
      <c r="P75" s="651">
        <v>0</v>
      </c>
      <c r="Q75" s="651">
        <v>0</v>
      </c>
      <c r="R75" s="863">
        <f t="shared" si="9"/>
        <v>0</v>
      </c>
      <c r="S75" s="651">
        <v>0</v>
      </c>
      <c r="T75" s="651">
        <v>0</v>
      </c>
      <c r="U75" s="651">
        <v>0</v>
      </c>
      <c r="V75" s="863">
        <f t="shared" si="10"/>
        <v>0</v>
      </c>
      <c r="W75" s="717">
        <f t="shared" si="13"/>
        <v>3000</v>
      </c>
      <c r="X75" s="328"/>
      <c r="Y75" s="77"/>
      <c r="Z75" s="77"/>
      <c r="AA75" s="77"/>
    </row>
    <row r="76" spans="1:27" s="103" customFormat="1" ht="27" customHeight="1">
      <c r="A76" s="90"/>
      <c r="B76" s="300" t="s">
        <v>562</v>
      </c>
      <c r="C76" s="95" t="s">
        <v>372</v>
      </c>
      <c r="D76" s="96" t="s">
        <v>373</v>
      </c>
      <c r="E76" s="333" t="s">
        <v>441</v>
      </c>
      <c r="F76" s="654">
        <v>3000</v>
      </c>
      <c r="G76" s="655">
        <v>0</v>
      </c>
      <c r="H76" s="656">
        <v>0</v>
      </c>
      <c r="I76" s="657">
        <v>3000</v>
      </c>
      <c r="J76" s="863">
        <f t="shared" si="11"/>
        <v>3000</v>
      </c>
      <c r="K76" s="657">
        <v>0</v>
      </c>
      <c r="L76" s="655">
        <v>0</v>
      </c>
      <c r="M76" s="657">
        <v>0</v>
      </c>
      <c r="N76" s="863">
        <f t="shared" si="12"/>
        <v>0</v>
      </c>
      <c r="O76" s="443">
        <v>0</v>
      </c>
      <c r="P76" s="443">
        <v>0</v>
      </c>
      <c r="Q76" s="443">
        <v>0</v>
      </c>
      <c r="R76" s="863">
        <f t="shared" si="9"/>
        <v>0</v>
      </c>
      <c r="S76" s="443">
        <v>0</v>
      </c>
      <c r="T76" s="443">
        <v>0</v>
      </c>
      <c r="U76" s="443">
        <v>0</v>
      </c>
      <c r="V76" s="863">
        <f t="shared" si="10"/>
        <v>0</v>
      </c>
      <c r="W76" s="717">
        <f t="shared" si="13"/>
        <v>3000</v>
      </c>
      <c r="X76" s="328"/>
      <c r="Y76" s="77"/>
      <c r="Z76" s="77"/>
      <c r="AA76" s="77"/>
    </row>
    <row r="77" spans="1:27" s="103" customFormat="1" ht="41.25" customHeight="1">
      <c r="A77" s="295">
        <v>42</v>
      </c>
      <c r="B77" s="288" t="s">
        <v>762</v>
      </c>
      <c r="C77" s="309" t="s">
        <v>472</v>
      </c>
      <c r="D77" s="310" t="s">
        <v>471</v>
      </c>
      <c r="E77" s="315" t="s">
        <v>333</v>
      </c>
      <c r="F77" s="301">
        <v>3000</v>
      </c>
      <c r="G77" s="443">
        <v>0</v>
      </c>
      <c r="H77" s="640">
        <v>0</v>
      </c>
      <c r="I77" s="444">
        <v>0</v>
      </c>
      <c r="J77" s="863">
        <f t="shared" si="11"/>
        <v>0</v>
      </c>
      <c r="K77" s="444">
        <v>0</v>
      </c>
      <c r="L77" s="443">
        <v>3000</v>
      </c>
      <c r="M77" s="444">
        <v>0</v>
      </c>
      <c r="N77" s="863">
        <f t="shared" si="12"/>
        <v>3000</v>
      </c>
      <c r="O77" s="440">
        <v>0</v>
      </c>
      <c r="P77" s="443">
        <v>0</v>
      </c>
      <c r="Q77" s="443">
        <v>0</v>
      </c>
      <c r="R77" s="863">
        <f t="shared" si="9"/>
        <v>0</v>
      </c>
      <c r="S77" s="443">
        <v>0</v>
      </c>
      <c r="T77" s="440">
        <v>0</v>
      </c>
      <c r="U77" s="443">
        <v>0</v>
      </c>
      <c r="V77" s="863">
        <f t="shared" si="10"/>
        <v>0</v>
      </c>
      <c r="W77" s="717">
        <f t="shared" si="13"/>
        <v>3000</v>
      </c>
      <c r="X77" s="328"/>
      <c r="Y77" s="77"/>
      <c r="Z77" s="77"/>
      <c r="AA77" s="77"/>
    </row>
    <row r="78" spans="1:27" s="103" customFormat="1" ht="61.5" customHeight="1">
      <c r="A78" s="295">
        <v>43</v>
      </c>
      <c r="B78" s="288" t="s">
        <v>763</v>
      </c>
      <c r="C78" s="309" t="s">
        <v>472</v>
      </c>
      <c r="D78" s="310" t="s">
        <v>471</v>
      </c>
      <c r="E78" s="315" t="s">
        <v>333</v>
      </c>
      <c r="F78" s="301">
        <v>5000</v>
      </c>
      <c r="G78" s="443">
        <v>0</v>
      </c>
      <c r="H78" s="640">
        <v>0</v>
      </c>
      <c r="I78" s="444">
        <v>0</v>
      </c>
      <c r="J78" s="863">
        <f t="shared" si="11"/>
        <v>0</v>
      </c>
      <c r="K78" s="444">
        <v>5000</v>
      </c>
      <c r="L78" s="443">
        <v>0</v>
      </c>
      <c r="M78" s="444">
        <v>0</v>
      </c>
      <c r="N78" s="863">
        <f t="shared" si="12"/>
        <v>5000</v>
      </c>
      <c r="O78" s="440">
        <v>0</v>
      </c>
      <c r="P78" s="443">
        <v>0</v>
      </c>
      <c r="Q78" s="443">
        <v>0</v>
      </c>
      <c r="R78" s="863">
        <f t="shared" si="9"/>
        <v>0</v>
      </c>
      <c r="S78" s="443">
        <v>0</v>
      </c>
      <c r="T78" s="440">
        <v>0</v>
      </c>
      <c r="U78" s="443">
        <v>0</v>
      </c>
      <c r="V78" s="863">
        <f t="shared" si="10"/>
        <v>0</v>
      </c>
      <c r="W78" s="717">
        <f t="shared" si="13"/>
        <v>5000</v>
      </c>
      <c r="X78" s="328"/>
      <c r="Y78" s="77"/>
      <c r="Z78" s="77"/>
      <c r="AA78" s="77"/>
    </row>
    <row r="79" spans="1:27" s="103" customFormat="1" ht="46.5" customHeight="1">
      <c r="A79" s="295">
        <v>44</v>
      </c>
      <c r="B79" s="294" t="s">
        <v>628</v>
      </c>
      <c r="C79" s="309" t="s">
        <v>472</v>
      </c>
      <c r="D79" s="310" t="s">
        <v>471</v>
      </c>
      <c r="E79" s="315" t="s">
        <v>333</v>
      </c>
      <c r="F79" s="301">
        <v>5000</v>
      </c>
      <c r="G79" s="443">
        <v>0</v>
      </c>
      <c r="H79" s="640">
        <v>0</v>
      </c>
      <c r="I79" s="444">
        <v>0</v>
      </c>
      <c r="J79" s="863">
        <f t="shared" si="11"/>
        <v>0</v>
      </c>
      <c r="K79" s="444">
        <v>5000</v>
      </c>
      <c r="L79" s="443">
        <v>0</v>
      </c>
      <c r="M79" s="444">
        <v>0</v>
      </c>
      <c r="N79" s="863">
        <f t="shared" si="12"/>
        <v>5000</v>
      </c>
      <c r="O79" s="440">
        <v>0</v>
      </c>
      <c r="P79" s="443">
        <v>0</v>
      </c>
      <c r="Q79" s="443">
        <v>0</v>
      </c>
      <c r="R79" s="863">
        <f t="shared" si="9"/>
        <v>0</v>
      </c>
      <c r="S79" s="443">
        <v>0</v>
      </c>
      <c r="T79" s="440">
        <v>0</v>
      </c>
      <c r="U79" s="443">
        <v>0</v>
      </c>
      <c r="V79" s="863">
        <f t="shared" si="10"/>
        <v>0</v>
      </c>
      <c r="W79" s="717">
        <f t="shared" si="13"/>
        <v>5000</v>
      </c>
      <c r="X79" s="328"/>
      <c r="Y79" s="77"/>
      <c r="Z79" s="77"/>
      <c r="AA79" s="77"/>
    </row>
    <row r="80" spans="1:27" s="103" customFormat="1" ht="44.25" customHeight="1">
      <c r="A80" s="295">
        <v>45</v>
      </c>
      <c r="B80" s="633" t="s">
        <v>491</v>
      </c>
      <c r="C80" s="309" t="s">
        <v>472</v>
      </c>
      <c r="D80" s="310" t="s">
        <v>471</v>
      </c>
      <c r="E80" s="315" t="s">
        <v>333</v>
      </c>
      <c r="F80" s="301">
        <v>3000</v>
      </c>
      <c r="G80" s="443">
        <v>0</v>
      </c>
      <c r="H80" s="640">
        <v>0</v>
      </c>
      <c r="I80" s="444">
        <v>3000</v>
      </c>
      <c r="J80" s="863">
        <f t="shared" si="11"/>
        <v>3000</v>
      </c>
      <c r="K80" s="444">
        <v>0</v>
      </c>
      <c r="L80" s="443">
        <v>0</v>
      </c>
      <c r="M80" s="444">
        <v>0</v>
      </c>
      <c r="N80" s="863">
        <f t="shared" si="12"/>
        <v>0</v>
      </c>
      <c r="O80" s="440">
        <v>0</v>
      </c>
      <c r="P80" s="443">
        <v>0</v>
      </c>
      <c r="Q80" s="443">
        <v>0</v>
      </c>
      <c r="R80" s="863">
        <f t="shared" si="9"/>
        <v>0</v>
      </c>
      <c r="S80" s="443">
        <v>0</v>
      </c>
      <c r="T80" s="440">
        <v>0</v>
      </c>
      <c r="U80" s="443">
        <v>0</v>
      </c>
      <c r="V80" s="863">
        <f t="shared" si="10"/>
        <v>0</v>
      </c>
      <c r="W80" s="717">
        <f t="shared" si="13"/>
        <v>3000</v>
      </c>
      <c r="X80" s="328"/>
      <c r="Y80" s="77"/>
      <c r="Z80" s="77"/>
      <c r="AA80" s="77"/>
    </row>
    <row r="81" spans="1:27" s="103" customFormat="1" ht="45.75" customHeight="1">
      <c r="A81" s="295">
        <v>46</v>
      </c>
      <c r="B81" s="633" t="s">
        <v>492</v>
      </c>
      <c r="C81" s="309" t="s">
        <v>472</v>
      </c>
      <c r="D81" s="310" t="s">
        <v>471</v>
      </c>
      <c r="E81" s="315" t="s">
        <v>333</v>
      </c>
      <c r="F81" s="301">
        <v>1500</v>
      </c>
      <c r="G81" s="443">
        <v>0</v>
      </c>
      <c r="H81" s="640">
        <v>0</v>
      </c>
      <c r="I81" s="444">
        <v>1500</v>
      </c>
      <c r="J81" s="863">
        <f t="shared" si="11"/>
        <v>1500</v>
      </c>
      <c r="K81" s="444">
        <v>0</v>
      </c>
      <c r="L81" s="443">
        <v>0</v>
      </c>
      <c r="M81" s="444">
        <v>0</v>
      </c>
      <c r="N81" s="863">
        <f t="shared" si="12"/>
        <v>0</v>
      </c>
      <c r="O81" s="440">
        <v>0</v>
      </c>
      <c r="P81" s="443">
        <v>0</v>
      </c>
      <c r="Q81" s="443">
        <v>0</v>
      </c>
      <c r="R81" s="863">
        <f t="shared" si="9"/>
        <v>0</v>
      </c>
      <c r="S81" s="443">
        <v>0</v>
      </c>
      <c r="T81" s="440">
        <v>0</v>
      </c>
      <c r="U81" s="443">
        <v>0</v>
      </c>
      <c r="V81" s="863">
        <f t="shared" si="10"/>
        <v>0</v>
      </c>
      <c r="W81" s="717">
        <f t="shared" si="13"/>
        <v>1500</v>
      </c>
      <c r="X81" s="328"/>
      <c r="Y81" s="77"/>
      <c r="Z81" s="77"/>
      <c r="AA81" s="77"/>
    </row>
    <row r="82" spans="1:27" s="103" customFormat="1" ht="27" customHeight="1">
      <c r="A82" s="295">
        <v>47</v>
      </c>
      <c r="B82" s="288" t="s">
        <v>493</v>
      </c>
      <c r="C82" s="309" t="s">
        <v>472</v>
      </c>
      <c r="D82" s="310" t="s">
        <v>471</v>
      </c>
      <c r="E82" s="315" t="s">
        <v>333</v>
      </c>
      <c r="F82" s="301">
        <v>0</v>
      </c>
      <c r="G82" s="443">
        <v>0</v>
      </c>
      <c r="H82" s="640">
        <v>0</v>
      </c>
      <c r="I82" s="444">
        <v>0</v>
      </c>
      <c r="J82" s="863">
        <f t="shared" si="11"/>
        <v>0</v>
      </c>
      <c r="K82" s="444">
        <v>0</v>
      </c>
      <c r="L82" s="443">
        <v>0</v>
      </c>
      <c r="M82" s="444">
        <v>0</v>
      </c>
      <c r="N82" s="863">
        <f t="shared" si="12"/>
        <v>0</v>
      </c>
      <c r="O82" s="440">
        <v>0</v>
      </c>
      <c r="P82" s="443">
        <v>0</v>
      </c>
      <c r="Q82" s="443">
        <v>0</v>
      </c>
      <c r="R82" s="863">
        <f t="shared" si="9"/>
        <v>0</v>
      </c>
      <c r="S82" s="443">
        <v>0</v>
      </c>
      <c r="T82" s="440">
        <v>0</v>
      </c>
      <c r="U82" s="443">
        <v>0</v>
      </c>
      <c r="V82" s="863">
        <f t="shared" si="10"/>
        <v>0</v>
      </c>
      <c r="W82" s="717">
        <f t="shared" si="13"/>
        <v>0</v>
      </c>
      <c r="X82" s="328"/>
      <c r="Y82" s="77"/>
      <c r="Z82" s="77"/>
      <c r="AA82" s="77"/>
    </row>
    <row r="83" spans="1:27" s="103" customFormat="1" ht="46.5" customHeight="1">
      <c r="A83" s="295">
        <v>48</v>
      </c>
      <c r="B83" s="288" t="s">
        <v>563</v>
      </c>
      <c r="C83" s="309" t="s">
        <v>472</v>
      </c>
      <c r="D83" s="310" t="s">
        <v>471</v>
      </c>
      <c r="E83" s="315" t="s">
        <v>333</v>
      </c>
      <c r="F83" s="305">
        <v>15000</v>
      </c>
      <c r="G83" s="443">
        <v>0</v>
      </c>
      <c r="H83" s="640">
        <v>0</v>
      </c>
      <c r="I83" s="444">
        <v>0</v>
      </c>
      <c r="J83" s="863">
        <f t="shared" si="11"/>
        <v>0</v>
      </c>
      <c r="K83" s="444">
        <v>0</v>
      </c>
      <c r="L83" s="443">
        <v>15000</v>
      </c>
      <c r="M83" s="444">
        <v>0</v>
      </c>
      <c r="N83" s="863">
        <f t="shared" si="12"/>
        <v>15000</v>
      </c>
      <c r="O83" s="440">
        <v>0</v>
      </c>
      <c r="P83" s="443">
        <v>0</v>
      </c>
      <c r="Q83" s="443">
        <v>0</v>
      </c>
      <c r="R83" s="863">
        <f t="shared" si="9"/>
        <v>0</v>
      </c>
      <c r="S83" s="443">
        <v>0</v>
      </c>
      <c r="T83" s="440">
        <v>0</v>
      </c>
      <c r="U83" s="443">
        <v>0</v>
      </c>
      <c r="V83" s="863">
        <f t="shared" si="10"/>
        <v>0</v>
      </c>
      <c r="W83" s="717">
        <f t="shared" si="13"/>
        <v>15000</v>
      </c>
      <c r="X83" s="328"/>
      <c r="Y83" s="77"/>
      <c r="Z83" s="77"/>
      <c r="AA83" s="77"/>
    </row>
    <row r="84" spans="1:27" s="103" customFormat="1" ht="43.5" customHeight="1">
      <c r="A84" s="295">
        <v>49</v>
      </c>
      <c r="B84" s="288" t="s">
        <v>564</v>
      </c>
      <c r="C84" s="309" t="s">
        <v>472</v>
      </c>
      <c r="D84" s="310" t="s">
        <v>471</v>
      </c>
      <c r="E84" s="315" t="s">
        <v>333</v>
      </c>
      <c r="F84" s="307">
        <v>3500</v>
      </c>
      <c r="G84" s="443">
        <v>0</v>
      </c>
      <c r="H84" s="640">
        <v>0</v>
      </c>
      <c r="I84" s="444">
        <v>0</v>
      </c>
      <c r="J84" s="863">
        <f t="shared" si="11"/>
        <v>0</v>
      </c>
      <c r="K84" s="444">
        <v>3500</v>
      </c>
      <c r="L84" s="443">
        <v>0</v>
      </c>
      <c r="M84" s="444">
        <v>0</v>
      </c>
      <c r="N84" s="863">
        <f t="shared" si="12"/>
        <v>3500</v>
      </c>
      <c r="O84" s="440">
        <v>0</v>
      </c>
      <c r="P84" s="443">
        <v>0</v>
      </c>
      <c r="Q84" s="443">
        <v>0</v>
      </c>
      <c r="R84" s="863">
        <f t="shared" si="9"/>
        <v>0</v>
      </c>
      <c r="S84" s="443">
        <v>0</v>
      </c>
      <c r="T84" s="440">
        <v>0</v>
      </c>
      <c r="U84" s="443">
        <v>0</v>
      </c>
      <c r="V84" s="863">
        <f t="shared" si="10"/>
        <v>0</v>
      </c>
      <c r="W84" s="717">
        <f t="shared" si="13"/>
        <v>3500</v>
      </c>
      <c r="X84" s="328"/>
      <c r="Y84" s="77"/>
      <c r="Z84" s="77"/>
      <c r="AA84" s="77"/>
    </row>
    <row r="85" spans="1:27" s="103" customFormat="1" ht="45.75" customHeight="1">
      <c r="A85" s="295">
        <v>50</v>
      </c>
      <c r="B85" s="585" t="s">
        <v>726</v>
      </c>
      <c r="C85" s="100" t="s">
        <v>468</v>
      </c>
      <c r="D85" s="101" t="s">
        <v>469</v>
      </c>
      <c r="E85" s="97" t="s">
        <v>334</v>
      </c>
      <c r="F85" s="307">
        <v>80000</v>
      </c>
      <c r="G85" s="443">
        <v>0</v>
      </c>
      <c r="H85" s="640">
        <v>0</v>
      </c>
      <c r="I85" s="438">
        <v>0</v>
      </c>
      <c r="J85" s="863">
        <f t="shared" si="11"/>
        <v>0</v>
      </c>
      <c r="K85" s="438">
        <v>0</v>
      </c>
      <c r="L85" s="440">
        <v>0</v>
      </c>
      <c r="M85" s="438">
        <v>80000</v>
      </c>
      <c r="N85" s="863">
        <f t="shared" si="12"/>
        <v>80000</v>
      </c>
      <c r="O85" s="440">
        <v>0</v>
      </c>
      <c r="P85" s="443">
        <v>0</v>
      </c>
      <c r="Q85" s="443">
        <v>0</v>
      </c>
      <c r="R85" s="863">
        <f t="shared" si="9"/>
        <v>0</v>
      </c>
      <c r="S85" s="443">
        <v>0</v>
      </c>
      <c r="T85" s="440">
        <v>0</v>
      </c>
      <c r="U85" s="443">
        <v>0</v>
      </c>
      <c r="V85" s="863">
        <f t="shared" si="10"/>
        <v>0</v>
      </c>
      <c r="W85" s="717">
        <f t="shared" si="13"/>
        <v>80000</v>
      </c>
      <c r="X85" s="328"/>
      <c r="Y85" s="77"/>
      <c r="Z85" s="77"/>
      <c r="AA85" s="77"/>
    </row>
    <row r="86" spans="1:27" s="101" customFormat="1" ht="46.5" customHeight="1">
      <c r="A86" s="295">
        <v>51</v>
      </c>
      <c r="B86" s="555" t="s">
        <v>495</v>
      </c>
      <c r="C86" s="100" t="s">
        <v>468</v>
      </c>
      <c r="D86" s="101" t="s">
        <v>469</v>
      </c>
      <c r="E86" s="97" t="s">
        <v>334</v>
      </c>
      <c r="F86" s="307">
        <v>1000</v>
      </c>
      <c r="G86" s="443">
        <v>0</v>
      </c>
      <c r="H86" s="640">
        <v>0</v>
      </c>
      <c r="I86" s="438">
        <v>0</v>
      </c>
      <c r="J86" s="863">
        <f t="shared" si="11"/>
        <v>0</v>
      </c>
      <c r="K86" s="438">
        <v>0</v>
      </c>
      <c r="L86" s="440">
        <v>0</v>
      </c>
      <c r="M86" s="438">
        <v>0</v>
      </c>
      <c r="N86" s="863">
        <f t="shared" si="12"/>
        <v>0</v>
      </c>
      <c r="O86" s="440">
        <v>1000</v>
      </c>
      <c r="P86" s="443">
        <v>0</v>
      </c>
      <c r="Q86" s="443">
        <v>0</v>
      </c>
      <c r="R86" s="863">
        <f t="shared" si="9"/>
        <v>1000</v>
      </c>
      <c r="S86" s="443">
        <v>0</v>
      </c>
      <c r="T86" s="440">
        <v>0</v>
      </c>
      <c r="U86" s="443">
        <v>0</v>
      </c>
      <c r="V86" s="863"/>
      <c r="W86" s="717">
        <f t="shared" si="13"/>
        <v>1000</v>
      </c>
      <c r="X86" s="328"/>
      <c r="Y86" s="77"/>
      <c r="Z86" s="77"/>
      <c r="AA86" s="77"/>
    </row>
    <row r="87" spans="1:27" s="80" customFormat="1" ht="28.5" customHeight="1">
      <c r="A87" s="295">
        <v>52</v>
      </c>
      <c r="B87" s="555" t="s">
        <v>728</v>
      </c>
      <c r="C87" s="309" t="s">
        <v>468</v>
      </c>
      <c r="D87" s="310" t="s">
        <v>469</v>
      </c>
      <c r="E87" s="316" t="s">
        <v>334</v>
      </c>
      <c r="F87" s="307">
        <v>3000</v>
      </c>
      <c r="G87" s="443">
        <v>0</v>
      </c>
      <c r="H87" s="640">
        <v>0</v>
      </c>
      <c r="I87" s="438">
        <v>3000</v>
      </c>
      <c r="J87" s="863">
        <f t="shared" si="11"/>
        <v>3000</v>
      </c>
      <c r="K87" s="438">
        <v>0</v>
      </c>
      <c r="L87" s="440">
        <v>0</v>
      </c>
      <c r="M87" s="438">
        <v>0</v>
      </c>
      <c r="N87" s="863">
        <f t="shared" si="12"/>
        <v>0</v>
      </c>
      <c r="O87" s="440">
        <v>0</v>
      </c>
      <c r="P87" s="443">
        <v>0</v>
      </c>
      <c r="Q87" s="443">
        <v>0</v>
      </c>
      <c r="R87" s="863">
        <f t="shared" si="9"/>
        <v>0</v>
      </c>
      <c r="S87" s="443">
        <v>0</v>
      </c>
      <c r="T87" s="440">
        <v>0</v>
      </c>
      <c r="U87" s="443">
        <v>0</v>
      </c>
      <c r="V87" s="863"/>
      <c r="W87" s="717">
        <f t="shared" si="13"/>
        <v>3000</v>
      </c>
      <c r="X87" s="328"/>
      <c r="Y87" s="77"/>
      <c r="Z87" s="77"/>
      <c r="AA87" s="77"/>
    </row>
    <row r="88" spans="1:27" s="80" customFormat="1" ht="28.5" customHeight="1">
      <c r="A88" s="295">
        <v>53</v>
      </c>
      <c r="B88" s="555" t="s">
        <v>727</v>
      </c>
      <c r="C88" s="100" t="s">
        <v>468</v>
      </c>
      <c r="D88" s="101" t="s">
        <v>469</v>
      </c>
      <c r="E88" s="97" t="s">
        <v>334</v>
      </c>
      <c r="F88" s="307">
        <v>3000</v>
      </c>
      <c r="G88" s="443">
        <v>0</v>
      </c>
      <c r="H88" s="640">
        <v>0</v>
      </c>
      <c r="I88" s="438">
        <v>0</v>
      </c>
      <c r="J88" s="863">
        <f t="shared" si="11"/>
        <v>0</v>
      </c>
      <c r="K88" s="438">
        <v>0</v>
      </c>
      <c r="L88" s="440">
        <v>0</v>
      </c>
      <c r="M88" s="438">
        <v>0</v>
      </c>
      <c r="N88" s="863">
        <f t="shared" si="12"/>
        <v>0</v>
      </c>
      <c r="O88" s="440">
        <v>0</v>
      </c>
      <c r="P88" s="443">
        <v>0</v>
      </c>
      <c r="Q88" s="443">
        <v>0</v>
      </c>
      <c r="R88" s="863">
        <f t="shared" si="9"/>
        <v>0</v>
      </c>
      <c r="S88" s="440">
        <v>3000</v>
      </c>
      <c r="T88" s="440">
        <v>0</v>
      </c>
      <c r="U88" s="443">
        <v>0</v>
      </c>
      <c r="V88" s="863">
        <f t="shared" si="10"/>
        <v>3000</v>
      </c>
      <c r="W88" s="717">
        <f t="shared" si="13"/>
        <v>3000</v>
      </c>
      <c r="X88" s="328"/>
      <c r="Y88" s="77"/>
      <c r="Z88" s="77"/>
      <c r="AA88" s="77"/>
    </row>
    <row r="89" spans="1:27" s="80" customFormat="1" ht="28.5" customHeight="1">
      <c r="A89" s="295">
        <v>54</v>
      </c>
      <c r="B89" s="304" t="s">
        <v>316</v>
      </c>
      <c r="C89" s="100" t="s">
        <v>468</v>
      </c>
      <c r="D89" s="101" t="s">
        <v>469</v>
      </c>
      <c r="E89" s="336" t="s">
        <v>334</v>
      </c>
      <c r="F89" s="307">
        <v>5000</v>
      </c>
      <c r="G89" s="443">
        <v>0</v>
      </c>
      <c r="H89" s="640">
        <v>0</v>
      </c>
      <c r="I89" s="438">
        <v>0</v>
      </c>
      <c r="J89" s="863">
        <f t="shared" si="11"/>
        <v>0</v>
      </c>
      <c r="K89" s="438">
        <v>0</v>
      </c>
      <c r="L89" s="440">
        <v>0</v>
      </c>
      <c r="M89" s="438">
        <v>0</v>
      </c>
      <c r="N89" s="863">
        <f t="shared" si="12"/>
        <v>0</v>
      </c>
      <c r="O89" s="440">
        <v>5000</v>
      </c>
      <c r="P89" s="443">
        <v>0</v>
      </c>
      <c r="Q89" s="443">
        <v>0</v>
      </c>
      <c r="R89" s="863">
        <f t="shared" si="9"/>
        <v>5000</v>
      </c>
      <c r="S89" s="440">
        <v>0</v>
      </c>
      <c r="T89" s="440">
        <v>0</v>
      </c>
      <c r="U89" s="440">
        <v>0</v>
      </c>
      <c r="V89" s="863">
        <f t="shared" si="10"/>
        <v>0</v>
      </c>
      <c r="W89" s="717">
        <f t="shared" si="13"/>
        <v>5000</v>
      </c>
      <c r="X89" s="328"/>
      <c r="Y89" s="77"/>
      <c r="Z89" s="77"/>
      <c r="AA89" s="77"/>
    </row>
    <row r="90" spans="1:27" s="80" customFormat="1" ht="28.5" customHeight="1">
      <c r="A90" s="295">
        <v>55</v>
      </c>
      <c r="B90" s="304" t="s">
        <v>729</v>
      </c>
      <c r="C90" s="100" t="s">
        <v>468</v>
      </c>
      <c r="D90" s="101" t="s">
        <v>469</v>
      </c>
      <c r="E90" s="336" t="s">
        <v>334</v>
      </c>
      <c r="F90" s="307">
        <v>5000</v>
      </c>
      <c r="G90" s="443">
        <v>0</v>
      </c>
      <c r="H90" s="640">
        <v>0</v>
      </c>
      <c r="I90" s="438">
        <v>5000</v>
      </c>
      <c r="J90" s="863">
        <f t="shared" si="11"/>
        <v>5000</v>
      </c>
      <c r="K90" s="438">
        <v>0</v>
      </c>
      <c r="L90" s="440">
        <v>0</v>
      </c>
      <c r="M90" s="438">
        <v>0</v>
      </c>
      <c r="N90" s="863">
        <f t="shared" si="12"/>
        <v>0</v>
      </c>
      <c r="O90" s="440">
        <v>0</v>
      </c>
      <c r="P90" s="443">
        <v>0</v>
      </c>
      <c r="Q90" s="443">
        <v>0</v>
      </c>
      <c r="R90" s="863">
        <f t="shared" si="9"/>
        <v>0</v>
      </c>
      <c r="S90" s="440">
        <v>0</v>
      </c>
      <c r="T90" s="440">
        <v>0</v>
      </c>
      <c r="U90" s="440">
        <v>0</v>
      </c>
      <c r="V90" s="863">
        <f t="shared" si="10"/>
        <v>0</v>
      </c>
      <c r="W90" s="717">
        <f t="shared" si="13"/>
        <v>5000</v>
      </c>
      <c r="X90" s="328"/>
      <c r="Y90" s="77"/>
      <c r="Z90" s="77"/>
      <c r="AA90" s="77"/>
    </row>
    <row r="91" spans="1:27" s="80" customFormat="1" ht="28.5" customHeight="1">
      <c r="A91" s="295">
        <v>56</v>
      </c>
      <c r="B91" s="304" t="s">
        <v>730</v>
      </c>
      <c r="C91" s="100" t="s">
        <v>468</v>
      </c>
      <c r="D91" s="101" t="s">
        <v>469</v>
      </c>
      <c r="E91" s="306" t="s">
        <v>334</v>
      </c>
      <c r="F91" s="308">
        <v>3000</v>
      </c>
      <c r="G91" s="443">
        <v>0</v>
      </c>
      <c r="H91" s="640">
        <v>0</v>
      </c>
      <c r="I91" s="438">
        <v>0</v>
      </c>
      <c r="J91" s="863">
        <f t="shared" si="11"/>
        <v>0</v>
      </c>
      <c r="K91" s="438">
        <v>3000</v>
      </c>
      <c r="L91" s="440">
        <v>0</v>
      </c>
      <c r="M91" s="438">
        <v>0</v>
      </c>
      <c r="N91" s="863">
        <f t="shared" si="12"/>
        <v>3000</v>
      </c>
      <c r="O91" s="440">
        <v>0</v>
      </c>
      <c r="P91" s="443">
        <v>0</v>
      </c>
      <c r="Q91" s="443">
        <v>0</v>
      </c>
      <c r="R91" s="863">
        <f t="shared" si="9"/>
        <v>0</v>
      </c>
      <c r="S91" s="440">
        <v>0</v>
      </c>
      <c r="T91" s="440">
        <v>0</v>
      </c>
      <c r="U91" s="440">
        <v>0</v>
      </c>
      <c r="V91" s="863">
        <f t="shared" si="10"/>
        <v>0</v>
      </c>
      <c r="W91" s="717">
        <f t="shared" si="13"/>
        <v>3000</v>
      </c>
      <c r="X91" s="328"/>
      <c r="Y91" s="77"/>
      <c r="Z91" s="77"/>
      <c r="AA91" s="77"/>
    </row>
    <row r="92" spans="1:58" s="84" customFormat="1" ht="28.5" customHeight="1">
      <c r="A92" s="295">
        <v>57</v>
      </c>
      <c r="B92" s="311" t="s">
        <v>733</v>
      </c>
      <c r="C92" s="79" t="s">
        <v>443</v>
      </c>
      <c r="D92" s="80" t="s">
        <v>435</v>
      </c>
      <c r="E92" s="81" t="s">
        <v>438</v>
      </c>
      <c r="F92" s="302">
        <v>26000</v>
      </c>
      <c r="G92" s="443">
        <v>0</v>
      </c>
      <c r="H92" s="640">
        <v>0</v>
      </c>
      <c r="I92" s="438">
        <v>0</v>
      </c>
      <c r="J92" s="863">
        <f t="shared" si="11"/>
        <v>0</v>
      </c>
      <c r="K92" s="438">
        <v>0</v>
      </c>
      <c r="L92" s="440">
        <v>26000</v>
      </c>
      <c r="M92" s="438">
        <v>0</v>
      </c>
      <c r="N92" s="863">
        <f t="shared" si="12"/>
        <v>26000</v>
      </c>
      <c r="O92" s="440">
        <v>0</v>
      </c>
      <c r="P92" s="443">
        <v>0</v>
      </c>
      <c r="Q92" s="443">
        <v>0</v>
      </c>
      <c r="R92" s="863">
        <f t="shared" si="9"/>
        <v>0</v>
      </c>
      <c r="S92" s="440">
        <v>0</v>
      </c>
      <c r="T92" s="440">
        <v>0</v>
      </c>
      <c r="U92" s="440">
        <v>0</v>
      </c>
      <c r="V92" s="863">
        <f t="shared" si="10"/>
        <v>0</v>
      </c>
      <c r="W92" s="717">
        <f t="shared" si="13"/>
        <v>26000</v>
      </c>
      <c r="X92" s="328"/>
      <c r="Y92" s="77"/>
      <c r="Z92" s="77"/>
      <c r="AA92" s="77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</row>
    <row r="93" spans="1:58" s="84" customFormat="1" ht="28.5" customHeight="1">
      <c r="A93" s="295">
        <v>58</v>
      </c>
      <c r="B93" s="311" t="s">
        <v>734</v>
      </c>
      <c r="C93" s="79" t="s">
        <v>443</v>
      </c>
      <c r="D93" s="80" t="s">
        <v>435</v>
      </c>
      <c r="E93" s="81" t="s">
        <v>438</v>
      </c>
      <c r="F93" s="302">
        <v>30000</v>
      </c>
      <c r="G93" s="443">
        <v>0</v>
      </c>
      <c r="H93" s="640">
        <v>0</v>
      </c>
      <c r="I93" s="438">
        <v>0</v>
      </c>
      <c r="J93" s="863">
        <f t="shared" si="11"/>
        <v>0</v>
      </c>
      <c r="K93" s="438">
        <v>0</v>
      </c>
      <c r="L93" s="440">
        <v>0</v>
      </c>
      <c r="M93" s="438">
        <v>30000</v>
      </c>
      <c r="N93" s="863">
        <f t="shared" si="12"/>
        <v>30000</v>
      </c>
      <c r="O93" s="440">
        <v>0</v>
      </c>
      <c r="P93" s="443">
        <v>0</v>
      </c>
      <c r="Q93" s="443">
        <v>0</v>
      </c>
      <c r="R93" s="863">
        <f t="shared" si="9"/>
        <v>0</v>
      </c>
      <c r="S93" s="440">
        <v>0</v>
      </c>
      <c r="T93" s="440">
        <v>0</v>
      </c>
      <c r="U93" s="440">
        <v>0</v>
      </c>
      <c r="V93" s="863">
        <f t="shared" si="10"/>
        <v>0</v>
      </c>
      <c r="W93" s="717">
        <f t="shared" si="13"/>
        <v>30000</v>
      </c>
      <c r="X93" s="328"/>
      <c r="Y93" s="77"/>
      <c r="Z93" s="77"/>
      <c r="AA93" s="77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</row>
    <row r="94" spans="1:58" s="84" customFormat="1" ht="44.25" customHeight="1">
      <c r="A94" s="295">
        <v>59</v>
      </c>
      <c r="B94" s="314" t="s">
        <v>732</v>
      </c>
      <c r="C94" s="79" t="s">
        <v>336</v>
      </c>
      <c r="D94" s="80" t="s">
        <v>337</v>
      </c>
      <c r="E94" s="81" t="s">
        <v>442</v>
      </c>
      <c r="F94" s="302">
        <v>48000</v>
      </c>
      <c r="G94" s="443">
        <v>0</v>
      </c>
      <c r="H94" s="640">
        <v>0</v>
      </c>
      <c r="I94" s="438">
        <v>0</v>
      </c>
      <c r="J94" s="863">
        <f t="shared" si="11"/>
        <v>0</v>
      </c>
      <c r="K94" s="438">
        <v>0</v>
      </c>
      <c r="L94" s="440">
        <v>0</v>
      </c>
      <c r="M94" s="438">
        <v>0</v>
      </c>
      <c r="N94" s="863">
        <f t="shared" si="12"/>
        <v>0</v>
      </c>
      <c r="O94" s="440">
        <v>48000</v>
      </c>
      <c r="P94" s="443">
        <v>0</v>
      </c>
      <c r="Q94" s="443">
        <v>0</v>
      </c>
      <c r="R94" s="863">
        <f t="shared" si="9"/>
        <v>48000</v>
      </c>
      <c r="S94" s="440">
        <v>0</v>
      </c>
      <c r="T94" s="440">
        <v>0</v>
      </c>
      <c r="U94" s="440">
        <v>0</v>
      </c>
      <c r="V94" s="863">
        <f t="shared" si="10"/>
        <v>0</v>
      </c>
      <c r="W94" s="717">
        <f t="shared" si="13"/>
        <v>48000</v>
      </c>
      <c r="X94" s="328"/>
      <c r="Y94" s="77"/>
      <c r="Z94" s="77"/>
      <c r="AA94" s="77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</row>
    <row r="95" spans="1:58" s="84" customFormat="1" ht="27" customHeight="1">
      <c r="A95" s="295">
        <v>60</v>
      </c>
      <c r="B95" s="314" t="s">
        <v>831</v>
      </c>
      <c r="C95" s="79" t="s">
        <v>832</v>
      </c>
      <c r="D95" s="80" t="s">
        <v>833</v>
      </c>
      <c r="E95" s="81" t="s">
        <v>834</v>
      </c>
      <c r="F95" s="376">
        <v>345386</v>
      </c>
      <c r="G95" s="443">
        <v>0</v>
      </c>
      <c r="H95" s="640">
        <v>0</v>
      </c>
      <c r="I95" s="438">
        <v>345386</v>
      </c>
      <c r="J95" s="863">
        <f t="shared" si="11"/>
        <v>345386</v>
      </c>
      <c r="K95" s="438">
        <v>0</v>
      </c>
      <c r="L95" s="440">
        <v>0</v>
      </c>
      <c r="M95" s="438">
        <v>0</v>
      </c>
      <c r="N95" s="863">
        <f>SUM(K95:M95)</f>
        <v>0</v>
      </c>
      <c r="O95" s="440">
        <v>0</v>
      </c>
      <c r="P95" s="443">
        <v>0</v>
      </c>
      <c r="Q95" s="443">
        <v>0</v>
      </c>
      <c r="R95" s="863">
        <f t="shared" si="9"/>
        <v>0</v>
      </c>
      <c r="S95" s="440">
        <v>0</v>
      </c>
      <c r="T95" s="440">
        <v>0</v>
      </c>
      <c r="U95" s="440">
        <v>0</v>
      </c>
      <c r="V95" s="863">
        <f>SUM(S95:U95)</f>
        <v>0</v>
      </c>
      <c r="W95" s="717">
        <f t="shared" si="13"/>
        <v>345386</v>
      </c>
      <c r="X95" s="328"/>
      <c r="Y95" s="77"/>
      <c r="Z95" s="77"/>
      <c r="AA95" s="77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</row>
    <row r="96" spans="1:58" s="409" customFormat="1" ht="46.5" customHeight="1">
      <c r="A96" s="295">
        <v>61</v>
      </c>
      <c r="B96" s="629" t="s">
        <v>706</v>
      </c>
      <c r="C96" s="296" t="s">
        <v>634</v>
      </c>
      <c r="D96" s="297" t="s">
        <v>785</v>
      </c>
      <c r="E96" s="298" t="s">
        <v>340</v>
      </c>
      <c r="F96" s="376">
        <v>2000</v>
      </c>
      <c r="G96" s="443">
        <v>0</v>
      </c>
      <c r="H96" s="640">
        <v>0</v>
      </c>
      <c r="I96" s="438">
        <v>0</v>
      </c>
      <c r="J96" s="863">
        <f>SUM(G96:I96)</f>
        <v>0</v>
      </c>
      <c r="K96" s="438">
        <v>0</v>
      </c>
      <c r="L96" s="440">
        <v>0</v>
      </c>
      <c r="M96" s="438">
        <v>0</v>
      </c>
      <c r="N96" s="863">
        <f>SUM(K96:M96)</f>
        <v>0</v>
      </c>
      <c r="O96" s="440">
        <v>0</v>
      </c>
      <c r="P96" s="440">
        <v>2000</v>
      </c>
      <c r="Q96" s="443">
        <v>0</v>
      </c>
      <c r="R96" s="863">
        <f aca="true" t="shared" si="14" ref="R96:R190">SUM(O96:Q96)</f>
        <v>2000</v>
      </c>
      <c r="S96" s="440">
        <v>0</v>
      </c>
      <c r="T96" s="440">
        <v>0</v>
      </c>
      <c r="U96" s="440">
        <v>0</v>
      </c>
      <c r="V96" s="863">
        <f aca="true" t="shared" si="15" ref="V96:V190">SUM(S96:U96)</f>
        <v>0</v>
      </c>
      <c r="W96" s="717">
        <f t="shared" si="13"/>
        <v>2000</v>
      </c>
      <c r="X96" s="398"/>
      <c r="Y96" s="399"/>
      <c r="Z96" s="399"/>
      <c r="AA96" s="399"/>
      <c r="AB96" s="408"/>
      <c r="AC96" s="408"/>
      <c r="AD96" s="408"/>
      <c r="AE96" s="408"/>
      <c r="AF96" s="408"/>
      <c r="AG96" s="408"/>
      <c r="AH96" s="408"/>
      <c r="AI96" s="408"/>
      <c r="AJ96" s="408"/>
      <c r="AK96" s="408"/>
      <c r="AL96" s="408"/>
      <c r="AM96" s="408"/>
      <c r="AN96" s="408"/>
      <c r="AO96" s="408"/>
      <c r="AP96" s="408"/>
      <c r="AQ96" s="408"/>
      <c r="AR96" s="408"/>
      <c r="AS96" s="408"/>
      <c r="AT96" s="408"/>
      <c r="AU96" s="408"/>
      <c r="AV96" s="408"/>
      <c r="AW96" s="408"/>
      <c r="AX96" s="408"/>
      <c r="AY96" s="408"/>
      <c r="AZ96" s="408"/>
      <c r="BA96" s="408"/>
      <c r="BB96" s="408"/>
      <c r="BC96" s="408"/>
      <c r="BD96" s="408"/>
      <c r="BE96" s="408"/>
      <c r="BF96" s="408"/>
    </row>
    <row r="97" spans="1:58" s="84" customFormat="1" ht="44.25" customHeight="1">
      <c r="A97" s="295">
        <v>62</v>
      </c>
      <c r="B97" s="311" t="s">
        <v>532</v>
      </c>
      <c r="C97" s="100" t="s">
        <v>372</v>
      </c>
      <c r="D97" s="101" t="s">
        <v>373</v>
      </c>
      <c r="E97" s="362" t="s">
        <v>441</v>
      </c>
      <c r="F97" s="474">
        <v>1000</v>
      </c>
      <c r="G97" s="443">
        <v>0</v>
      </c>
      <c r="H97" s="640">
        <v>0</v>
      </c>
      <c r="I97" s="438">
        <v>0</v>
      </c>
      <c r="J97" s="863">
        <f>SUM(G97:I97)</f>
        <v>0</v>
      </c>
      <c r="K97" s="438">
        <v>1000</v>
      </c>
      <c r="L97" s="440">
        <v>0</v>
      </c>
      <c r="M97" s="438">
        <v>0</v>
      </c>
      <c r="N97" s="863">
        <f>SUM(K97:M97)</f>
        <v>1000</v>
      </c>
      <c r="O97" s="440">
        <v>0</v>
      </c>
      <c r="P97" s="440">
        <v>0</v>
      </c>
      <c r="Q97" s="443">
        <v>0</v>
      </c>
      <c r="R97" s="863">
        <f t="shared" si="14"/>
        <v>0</v>
      </c>
      <c r="S97" s="440">
        <v>0</v>
      </c>
      <c r="T97" s="440">
        <v>0</v>
      </c>
      <c r="U97" s="440">
        <v>0</v>
      </c>
      <c r="V97" s="863"/>
      <c r="W97" s="717">
        <f aca="true" t="shared" si="16" ref="W97:W160">SUM(U97+T97+S97+R97+N97+J97)</f>
        <v>1000</v>
      </c>
      <c r="X97" s="328"/>
      <c r="Y97" s="77"/>
      <c r="Z97" s="77"/>
      <c r="AA97" s="77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</row>
    <row r="98" spans="1:58" s="84" customFormat="1" ht="47.25" customHeight="1">
      <c r="A98" s="295">
        <v>63</v>
      </c>
      <c r="B98" s="412" t="s">
        <v>533</v>
      </c>
      <c r="C98" s="100" t="s">
        <v>372</v>
      </c>
      <c r="D98" s="101" t="s">
        <v>373</v>
      </c>
      <c r="E98" s="362" t="s">
        <v>441</v>
      </c>
      <c r="F98" s="302">
        <v>1000</v>
      </c>
      <c r="G98" s="443">
        <v>0</v>
      </c>
      <c r="H98" s="640">
        <v>0</v>
      </c>
      <c r="I98" s="438">
        <v>0</v>
      </c>
      <c r="J98" s="863">
        <f>SUM(G98:I98)</f>
        <v>0</v>
      </c>
      <c r="K98" s="438">
        <v>0</v>
      </c>
      <c r="L98" s="440">
        <v>0</v>
      </c>
      <c r="M98" s="438">
        <v>0</v>
      </c>
      <c r="N98" s="863">
        <f>SUM(K98:M98)</f>
        <v>0</v>
      </c>
      <c r="O98" s="440">
        <v>1000</v>
      </c>
      <c r="P98" s="440">
        <v>0</v>
      </c>
      <c r="Q98" s="443">
        <v>0</v>
      </c>
      <c r="R98" s="863">
        <f t="shared" si="14"/>
        <v>1000</v>
      </c>
      <c r="S98" s="440">
        <v>0</v>
      </c>
      <c r="T98" s="440">
        <v>0</v>
      </c>
      <c r="U98" s="440">
        <v>0</v>
      </c>
      <c r="V98" s="863">
        <f t="shared" si="15"/>
        <v>0</v>
      </c>
      <c r="W98" s="717">
        <f t="shared" si="16"/>
        <v>1000</v>
      </c>
      <c r="X98" s="328"/>
      <c r="Y98" s="77"/>
      <c r="Z98" s="77"/>
      <c r="AA98" s="77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</row>
    <row r="99" spans="1:58" s="84" customFormat="1" ht="30.75" customHeight="1">
      <c r="A99" s="295">
        <v>64</v>
      </c>
      <c r="B99" s="311" t="s">
        <v>496</v>
      </c>
      <c r="C99" s="296" t="s">
        <v>369</v>
      </c>
      <c r="D99" s="297" t="s">
        <v>370</v>
      </c>
      <c r="E99" s="666" t="s">
        <v>371</v>
      </c>
      <c r="F99" s="302">
        <v>0</v>
      </c>
      <c r="G99" s="443">
        <v>0</v>
      </c>
      <c r="H99" s="640">
        <v>0</v>
      </c>
      <c r="I99" s="438">
        <v>0</v>
      </c>
      <c r="J99" s="863">
        <f aca="true" t="shared" si="17" ref="J99:J191">SUM(G99:I99)</f>
        <v>0</v>
      </c>
      <c r="K99" s="438">
        <v>0</v>
      </c>
      <c r="L99" s="440">
        <v>0</v>
      </c>
      <c r="M99" s="438">
        <v>0</v>
      </c>
      <c r="N99" s="863">
        <f aca="true" t="shared" si="18" ref="N99:N192">SUM(K99:M99)</f>
        <v>0</v>
      </c>
      <c r="O99" s="440">
        <v>0</v>
      </c>
      <c r="P99" s="440">
        <v>0</v>
      </c>
      <c r="Q99" s="443">
        <v>0</v>
      </c>
      <c r="R99" s="863">
        <f t="shared" si="14"/>
        <v>0</v>
      </c>
      <c r="S99" s="440">
        <v>0</v>
      </c>
      <c r="T99" s="440">
        <v>0</v>
      </c>
      <c r="U99" s="440">
        <v>0</v>
      </c>
      <c r="V99" s="863">
        <f t="shared" si="15"/>
        <v>0</v>
      </c>
      <c r="W99" s="717">
        <f t="shared" si="16"/>
        <v>0</v>
      </c>
      <c r="X99" s="328"/>
      <c r="Y99" s="77"/>
      <c r="Z99" s="77"/>
      <c r="AA99" s="77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</row>
    <row r="100" spans="1:58" s="84" customFormat="1" ht="45.75" customHeight="1">
      <c r="A100" s="295">
        <v>65</v>
      </c>
      <c r="B100" s="412" t="s">
        <v>497</v>
      </c>
      <c r="C100" s="296" t="s">
        <v>369</v>
      </c>
      <c r="D100" s="297" t="s">
        <v>370</v>
      </c>
      <c r="E100" s="666" t="s">
        <v>371</v>
      </c>
      <c r="F100" s="302">
        <v>2000</v>
      </c>
      <c r="G100" s="443">
        <v>0</v>
      </c>
      <c r="H100" s="640">
        <v>0</v>
      </c>
      <c r="I100" s="438">
        <v>0</v>
      </c>
      <c r="J100" s="863"/>
      <c r="K100" s="438">
        <v>0</v>
      </c>
      <c r="L100" s="440">
        <v>0</v>
      </c>
      <c r="M100" s="438">
        <v>0</v>
      </c>
      <c r="N100" s="863">
        <f t="shared" si="18"/>
        <v>0</v>
      </c>
      <c r="O100" s="440">
        <v>0</v>
      </c>
      <c r="P100" s="440">
        <v>0</v>
      </c>
      <c r="Q100" s="443">
        <v>0</v>
      </c>
      <c r="R100" s="863">
        <f t="shared" si="14"/>
        <v>0</v>
      </c>
      <c r="S100" s="440">
        <v>0</v>
      </c>
      <c r="T100" s="440">
        <v>0</v>
      </c>
      <c r="U100" s="440">
        <v>2000</v>
      </c>
      <c r="V100" s="863"/>
      <c r="W100" s="717">
        <f t="shared" si="16"/>
        <v>2000</v>
      </c>
      <c r="X100" s="328"/>
      <c r="Y100" s="77"/>
      <c r="Z100" s="77"/>
      <c r="AA100" s="77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</row>
    <row r="101" spans="1:58" s="84" customFormat="1" ht="46.5" customHeight="1">
      <c r="A101" s="295">
        <v>66</v>
      </c>
      <c r="B101" s="318" t="s">
        <v>757</v>
      </c>
      <c r="C101" s="296" t="s">
        <v>756</v>
      </c>
      <c r="D101" s="297" t="s">
        <v>786</v>
      </c>
      <c r="E101" s="666" t="s">
        <v>546</v>
      </c>
      <c r="F101" s="302">
        <v>5000</v>
      </c>
      <c r="G101" s="443">
        <v>0</v>
      </c>
      <c r="H101" s="640">
        <v>0</v>
      </c>
      <c r="I101" s="438">
        <v>0</v>
      </c>
      <c r="J101" s="863"/>
      <c r="K101" s="438">
        <v>0</v>
      </c>
      <c r="L101" s="440">
        <v>0</v>
      </c>
      <c r="M101" s="438">
        <v>0</v>
      </c>
      <c r="N101" s="863">
        <f t="shared" si="18"/>
        <v>0</v>
      </c>
      <c r="O101" s="440">
        <v>0</v>
      </c>
      <c r="P101" s="440">
        <v>0</v>
      </c>
      <c r="Q101" s="440">
        <v>0</v>
      </c>
      <c r="R101" s="863">
        <f t="shared" si="14"/>
        <v>0</v>
      </c>
      <c r="S101" s="440">
        <v>0</v>
      </c>
      <c r="T101" s="440">
        <v>5000</v>
      </c>
      <c r="U101" s="440">
        <v>0</v>
      </c>
      <c r="V101" s="863"/>
      <c r="W101" s="717">
        <f t="shared" si="16"/>
        <v>5000</v>
      </c>
      <c r="X101" s="328"/>
      <c r="Y101" s="77"/>
      <c r="Z101" s="77"/>
      <c r="AA101" s="77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</row>
    <row r="102" spans="1:58" s="84" customFormat="1" ht="47.25" customHeight="1">
      <c r="A102" s="295">
        <v>67</v>
      </c>
      <c r="B102" s="318" t="s">
        <v>758</v>
      </c>
      <c r="C102" s="296" t="s">
        <v>756</v>
      </c>
      <c r="D102" s="297" t="s">
        <v>786</v>
      </c>
      <c r="E102" s="666" t="s">
        <v>546</v>
      </c>
      <c r="F102" s="302">
        <v>3000</v>
      </c>
      <c r="G102" s="443">
        <v>0</v>
      </c>
      <c r="H102" s="640">
        <v>0</v>
      </c>
      <c r="I102" s="438">
        <v>0</v>
      </c>
      <c r="J102" s="863"/>
      <c r="K102" s="438">
        <v>0</v>
      </c>
      <c r="L102" s="440">
        <v>3000</v>
      </c>
      <c r="M102" s="438">
        <v>0</v>
      </c>
      <c r="N102" s="863">
        <f t="shared" si="18"/>
        <v>3000</v>
      </c>
      <c r="O102" s="440">
        <v>0</v>
      </c>
      <c r="P102" s="440">
        <v>0</v>
      </c>
      <c r="Q102" s="440">
        <v>0</v>
      </c>
      <c r="R102" s="863">
        <f t="shared" si="14"/>
        <v>0</v>
      </c>
      <c r="S102" s="440">
        <v>0</v>
      </c>
      <c r="T102" s="440">
        <v>0</v>
      </c>
      <c r="U102" s="440">
        <v>0</v>
      </c>
      <c r="V102" s="863"/>
      <c r="W102" s="717">
        <f t="shared" si="16"/>
        <v>3000</v>
      </c>
      <c r="X102" s="328"/>
      <c r="Y102" s="77"/>
      <c r="Z102" s="77"/>
      <c r="AA102" s="77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</row>
    <row r="103" spans="1:58" s="84" customFormat="1" ht="45.75" customHeight="1">
      <c r="A103" s="295">
        <v>68</v>
      </c>
      <c r="B103" s="556" t="s">
        <v>761</v>
      </c>
      <c r="C103" s="296" t="s">
        <v>756</v>
      </c>
      <c r="D103" s="297" t="s">
        <v>786</v>
      </c>
      <c r="E103" s="666" t="s">
        <v>546</v>
      </c>
      <c r="F103" s="302">
        <v>4000</v>
      </c>
      <c r="G103" s="443">
        <v>0</v>
      </c>
      <c r="H103" s="640">
        <v>0</v>
      </c>
      <c r="I103" s="438">
        <v>0</v>
      </c>
      <c r="J103" s="863"/>
      <c r="K103" s="438">
        <v>0</v>
      </c>
      <c r="L103" s="440">
        <v>0</v>
      </c>
      <c r="M103" s="438">
        <v>4000</v>
      </c>
      <c r="N103" s="863">
        <f t="shared" si="18"/>
        <v>4000</v>
      </c>
      <c r="O103" s="440">
        <v>0</v>
      </c>
      <c r="P103" s="440">
        <v>0</v>
      </c>
      <c r="Q103" s="440">
        <v>0</v>
      </c>
      <c r="R103" s="863">
        <f t="shared" si="14"/>
        <v>0</v>
      </c>
      <c r="S103" s="440">
        <v>0</v>
      </c>
      <c r="T103" s="440">
        <v>0</v>
      </c>
      <c r="U103" s="440">
        <v>0</v>
      </c>
      <c r="V103" s="863"/>
      <c r="W103" s="717">
        <f t="shared" si="16"/>
        <v>4000</v>
      </c>
      <c r="X103" s="328"/>
      <c r="Y103" s="77"/>
      <c r="Z103" s="77"/>
      <c r="AA103" s="77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</row>
    <row r="104" spans="1:58" s="84" customFormat="1" ht="24.75" customHeight="1">
      <c r="A104" s="295">
        <v>69</v>
      </c>
      <c r="B104" s="627" t="s">
        <v>320</v>
      </c>
      <c r="C104" s="124" t="s">
        <v>565</v>
      </c>
      <c r="D104" s="80" t="s">
        <v>787</v>
      </c>
      <c r="E104" s="97" t="s">
        <v>352</v>
      </c>
      <c r="F104" s="302">
        <v>3000</v>
      </c>
      <c r="G104" s="443">
        <v>0</v>
      </c>
      <c r="H104" s="640">
        <v>0</v>
      </c>
      <c r="I104" s="438">
        <v>3000</v>
      </c>
      <c r="J104" s="863">
        <f t="shared" si="17"/>
        <v>3000</v>
      </c>
      <c r="K104" s="438">
        <v>0</v>
      </c>
      <c r="L104" s="440">
        <v>0</v>
      </c>
      <c r="M104" s="438">
        <v>0</v>
      </c>
      <c r="N104" s="863">
        <f t="shared" si="18"/>
        <v>0</v>
      </c>
      <c r="O104" s="440">
        <v>0</v>
      </c>
      <c r="P104" s="440">
        <v>0</v>
      </c>
      <c r="Q104" s="440">
        <v>0</v>
      </c>
      <c r="R104" s="863">
        <f t="shared" si="14"/>
        <v>0</v>
      </c>
      <c r="S104" s="440">
        <v>0</v>
      </c>
      <c r="T104" s="440">
        <v>0</v>
      </c>
      <c r="U104" s="440">
        <v>0</v>
      </c>
      <c r="V104" s="863">
        <f t="shared" si="15"/>
        <v>0</v>
      </c>
      <c r="W104" s="717">
        <f t="shared" si="16"/>
        <v>3000</v>
      </c>
      <c r="X104" s="328"/>
      <c r="Y104" s="77"/>
      <c r="Z104" s="77"/>
      <c r="AA104" s="77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</row>
    <row r="105" spans="1:58" s="84" customFormat="1" ht="24.75" customHeight="1">
      <c r="A105" s="295">
        <v>70</v>
      </c>
      <c r="B105" s="414" t="s">
        <v>566</v>
      </c>
      <c r="C105" s="124" t="s">
        <v>565</v>
      </c>
      <c r="D105" s="80" t="s">
        <v>787</v>
      </c>
      <c r="E105" s="97" t="s">
        <v>352</v>
      </c>
      <c r="F105" s="474">
        <v>0</v>
      </c>
      <c r="G105" s="443">
        <v>0</v>
      </c>
      <c r="H105" s="640">
        <v>0</v>
      </c>
      <c r="I105" s="438">
        <v>0</v>
      </c>
      <c r="J105" s="863">
        <f t="shared" si="17"/>
        <v>0</v>
      </c>
      <c r="K105" s="438">
        <v>0</v>
      </c>
      <c r="L105" s="440">
        <v>0</v>
      </c>
      <c r="M105" s="438">
        <v>0</v>
      </c>
      <c r="N105" s="863">
        <f t="shared" si="18"/>
        <v>0</v>
      </c>
      <c r="O105" s="440">
        <v>0</v>
      </c>
      <c r="P105" s="440">
        <v>0</v>
      </c>
      <c r="Q105" s="440">
        <v>0</v>
      </c>
      <c r="R105" s="863">
        <f t="shared" si="14"/>
        <v>0</v>
      </c>
      <c r="S105" s="440">
        <v>0</v>
      </c>
      <c r="T105" s="440">
        <v>0</v>
      </c>
      <c r="U105" s="440">
        <v>0</v>
      </c>
      <c r="V105" s="863">
        <f t="shared" si="15"/>
        <v>0</v>
      </c>
      <c r="W105" s="717">
        <f t="shared" si="16"/>
        <v>0</v>
      </c>
      <c r="X105" s="328"/>
      <c r="Y105" s="77"/>
      <c r="Z105" s="77"/>
      <c r="AA105" s="77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</row>
    <row r="106" spans="1:58" s="84" customFormat="1" ht="27.75" customHeight="1">
      <c r="A106" s="295">
        <v>71</v>
      </c>
      <c r="B106" s="628" t="s">
        <v>567</v>
      </c>
      <c r="C106" s="296" t="s">
        <v>637</v>
      </c>
      <c r="D106" s="297" t="s">
        <v>788</v>
      </c>
      <c r="E106" s="298" t="s">
        <v>570</v>
      </c>
      <c r="F106" s="301">
        <v>3000</v>
      </c>
      <c r="G106" s="443">
        <v>0</v>
      </c>
      <c r="H106" s="640">
        <v>0</v>
      </c>
      <c r="I106" s="438">
        <v>0</v>
      </c>
      <c r="J106" s="863">
        <f t="shared" si="17"/>
        <v>0</v>
      </c>
      <c r="K106" s="438">
        <v>0</v>
      </c>
      <c r="L106" s="440">
        <v>0</v>
      </c>
      <c r="M106" s="438">
        <v>0</v>
      </c>
      <c r="N106" s="863">
        <f t="shared" si="18"/>
        <v>0</v>
      </c>
      <c r="O106" s="440">
        <v>3000</v>
      </c>
      <c r="P106" s="440">
        <v>0</v>
      </c>
      <c r="Q106" s="440">
        <v>0</v>
      </c>
      <c r="R106" s="863">
        <f t="shared" si="14"/>
        <v>3000</v>
      </c>
      <c r="S106" s="440">
        <v>0</v>
      </c>
      <c r="T106" s="440">
        <v>0</v>
      </c>
      <c r="U106" s="440">
        <v>0</v>
      </c>
      <c r="V106" s="863">
        <f t="shared" si="15"/>
        <v>0</v>
      </c>
      <c r="W106" s="717">
        <f t="shared" si="16"/>
        <v>3000</v>
      </c>
      <c r="X106" s="328"/>
      <c r="Y106" s="77"/>
      <c r="Z106" s="77"/>
      <c r="AA106" s="77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</row>
    <row r="107" spans="1:58" s="84" customFormat="1" ht="24.75" customHeight="1">
      <c r="A107" s="295">
        <v>72</v>
      </c>
      <c r="B107" s="497" t="s">
        <v>568</v>
      </c>
      <c r="C107" s="296" t="s">
        <v>637</v>
      </c>
      <c r="D107" s="297" t="s">
        <v>788</v>
      </c>
      <c r="E107" s="298" t="s">
        <v>570</v>
      </c>
      <c r="F107" s="301">
        <v>3000</v>
      </c>
      <c r="G107" s="443">
        <v>0</v>
      </c>
      <c r="H107" s="640">
        <v>0</v>
      </c>
      <c r="I107" s="438">
        <v>0</v>
      </c>
      <c r="J107" s="863">
        <f t="shared" si="17"/>
        <v>0</v>
      </c>
      <c r="K107" s="438">
        <v>3000</v>
      </c>
      <c r="L107" s="440">
        <v>0</v>
      </c>
      <c r="M107" s="438">
        <v>0</v>
      </c>
      <c r="N107" s="863">
        <f t="shared" si="18"/>
        <v>3000</v>
      </c>
      <c r="O107" s="440">
        <v>0</v>
      </c>
      <c r="P107" s="440">
        <v>0</v>
      </c>
      <c r="Q107" s="440">
        <v>0</v>
      </c>
      <c r="R107" s="863">
        <f t="shared" si="14"/>
        <v>0</v>
      </c>
      <c r="S107" s="440">
        <v>0</v>
      </c>
      <c r="T107" s="440">
        <v>0</v>
      </c>
      <c r="U107" s="440">
        <v>0</v>
      </c>
      <c r="V107" s="863">
        <f t="shared" si="15"/>
        <v>0</v>
      </c>
      <c r="W107" s="717">
        <f t="shared" si="16"/>
        <v>3000</v>
      </c>
      <c r="X107" s="328"/>
      <c r="Y107" s="77"/>
      <c r="Z107" s="77"/>
      <c r="AA107" s="77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</row>
    <row r="108" spans="1:58" s="409" customFormat="1" ht="47.25" customHeight="1">
      <c r="A108" s="295">
        <v>73</v>
      </c>
      <c r="B108" s="371" t="s">
        <v>569</v>
      </c>
      <c r="C108" s="296" t="s">
        <v>637</v>
      </c>
      <c r="D108" s="297" t="s">
        <v>788</v>
      </c>
      <c r="E108" s="298" t="s">
        <v>570</v>
      </c>
      <c r="F108" s="301">
        <v>3000</v>
      </c>
      <c r="G108" s="443">
        <v>0</v>
      </c>
      <c r="H108" s="640">
        <v>0</v>
      </c>
      <c r="I108" s="438">
        <v>3000</v>
      </c>
      <c r="J108" s="863">
        <f t="shared" si="17"/>
        <v>3000</v>
      </c>
      <c r="K108" s="438">
        <v>0</v>
      </c>
      <c r="L108" s="440">
        <v>0</v>
      </c>
      <c r="M108" s="438">
        <v>0</v>
      </c>
      <c r="N108" s="863">
        <f t="shared" si="18"/>
        <v>0</v>
      </c>
      <c r="O108" s="440">
        <v>0</v>
      </c>
      <c r="P108" s="440">
        <v>0</v>
      </c>
      <c r="Q108" s="440">
        <v>0</v>
      </c>
      <c r="R108" s="863">
        <f t="shared" si="14"/>
        <v>0</v>
      </c>
      <c r="S108" s="440">
        <v>0</v>
      </c>
      <c r="T108" s="440">
        <v>0</v>
      </c>
      <c r="U108" s="440">
        <v>0</v>
      </c>
      <c r="V108" s="863">
        <f t="shared" si="15"/>
        <v>0</v>
      </c>
      <c r="W108" s="717">
        <f t="shared" si="16"/>
        <v>3000</v>
      </c>
      <c r="X108" s="398"/>
      <c r="Y108" s="399"/>
      <c r="Z108" s="399"/>
      <c r="AA108" s="399"/>
      <c r="AB108" s="408"/>
      <c r="AC108" s="408"/>
      <c r="AD108" s="408"/>
      <c r="AE108" s="408"/>
      <c r="AF108" s="408"/>
      <c r="AG108" s="408"/>
      <c r="AH108" s="408"/>
      <c r="AI108" s="408"/>
      <c r="AJ108" s="408"/>
      <c r="AK108" s="408"/>
      <c r="AL108" s="408"/>
      <c r="AM108" s="408"/>
      <c r="AN108" s="408"/>
      <c r="AO108" s="408"/>
      <c r="AP108" s="408"/>
      <c r="AQ108" s="408"/>
      <c r="AR108" s="408"/>
      <c r="AS108" s="408"/>
      <c r="AT108" s="408"/>
      <c r="AU108" s="408"/>
      <c r="AV108" s="408"/>
      <c r="AW108" s="408"/>
      <c r="AX108" s="408"/>
      <c r="AY108" s="408"/>
      <c r="AZ108" s="408"/>
      <c r="BA108" s="408"/>
      <c r="BB108" s="408"/>
      <c r="BC108" s="408"/>
      <c r="BD108" s="408"/>
      <c r="BE108" s="408"/>
      <c r="BF108" s="408"/>
    </row>
    <row r="109" spans="1:58" s="84" customFormat="1" ht="42" customHeight="1">
      <c r="A109" s="295">
        <v>74</v>
      </c>
      <c r="B109" s="294" t="s">
        <v>498</v>
      </c>
      <c r="C109" s="296" t="s">
        <v>547</v>
      </c>
      <c r="D109" s="297" t="s">
        <v>548</v>
      </c>
      <c r="E109" s="298" t="s">
        <v>456</v>
      </c>
      <c r="F109" s="301">
        <v>3000</v>
      </c>
      <c r="G109" s="443">
        <v>0</v>
      </c>
      <c r="H109" s="640">
        <v>0</v>
      </c>
      <c r="I109" s="438">
        <v>0</v>
      </c>
      <c r="J109" s="863">
        <f t="shared" si="17"/>
        <v>0</v>
      </c>
      <c r="K109" s="438">
        <v>0</v>
      </c>
      <c r="L109" s="440">
        <v>3000</v>
      </c>
      <c r="M109" s="438">
        <v>0</v>
      </c>
      <c r="N109" s="863">
        <f t="shared" si="18"/>
        <v>3000</v>
      </c>
      <c r="O109" s="440">
        <v>0</v>
      </c>
      <c r="P109" s="440">
        <v>0</v>
      </c>
      <c r="Q109" s="440">
        <v>0</v>
      </c>
      <c r="R109" s="863">
        <f t="shared" si="14"/>
        <v>0</v>
      </c>
      <c r="S109" s="440">
        <v>0</v>
      </c>
      <c r="T109" s="440">
        <v>0</v>
      </c>
      <c r="U109" s="440">
        <v>0</v>
      </c>
      <c r="V109" s="863">
        <f t="shared" si="15"/>
        <v>0</v>
      </c>
      <c r="W109" s="717">
        <f t="shared" si="16"/>
        <v>3000</v>
      </c>
      <c r="X109" s="328"/>
      <c r="Y109" s="77"/>
      <c r="Z109" s="77"/>
      <c r="AA109" s="77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</row>
    <row r="110" spans="1:58" s="84" customFormat="1" ht="24.75" customHeight="1">
      <c r="A110" s="295">
        <v>75</v>
      </c>
      <c r="B110" s="294" t="s">
        <v>499</v>
      </c>
      <c r="C110" s="296" t="s">
        <v>547</v>
      </c>
      <c r="D110" s="297" t="s">
        <v>548</v>
      </c>
      <c r="E110" s="298" t="s">
        <v>456</v>
      </c>
      <c r="F110" s="301">
        <v>3000</v>
      </c>
      <c r="G110" s="443">
        <v>0</v>
      </c>
      <c r="H110" s="640">
        <v>0</v>
      </c>
      <c r="I110" s="438">
        <v>0</v>
      </c>
      <c r="J110" s="863">
        <f t="shared" si="17"/>
        <v>0</v>
      </c>
      <c r="K110" s="438">
        <v>3000</v>
      </c>
      <c r="L110" s="440">
        <v>0</v>
      </c>
      <c r="M110" s="438">
        <v>0</v>
      </c>
      <c r="N110" s="863">
        <f t="shared" si="18"/>
        <v>3000</v>
      </c>
      <c r="O110" s="440">
        <v>0</v>
      </c>
      <c r="P110" s="440">
        <v>0</v>
      </c>
      <c r="Q110" s="440">
        <v>0</v>
      </c>
      <c r="R110" s="863">
        <f t="shared" si="14"/>
        <v>0</v>
      </c>
      <c r="S110" s="440">
        <v>0</v>
      </c>
      <c r="T110" s="440">
        <v>0</v>
      </c>
      <c r="U110" s="440">
        <v>0</v>
      </c>
      <c r="V110" s="863">
        <f t="shared" si="15"/>
        <v>0</v>
      </c>
      <c r="W110" s="717">
        <f t="shared" si="16"/>
        <v>3000</v>
      </c>
      <c r="X110" s="328"/>
      <c r="Y110" s="77"/>
      <c r="Z110" s="77"/>
      <c r="AA110" s="77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</row>
    <row r="111" spans="1:58" s="84" customFormat="1" ht="24.75" customHeight="1">
      <c r="A111" s="295">
        <v>76</v>
      </c>
      <c r="B111" s="294" t="s">
        <v>317</v>
      </c>
      <c r="C111" s="296" t="s">
        <v>547</v>
      </c>
      <c r="D111" s="297" t="s">
        <v>548</v>
      </c>
      <c r="E111" s="298" t="s">
        <v>456</v>
      </c>
      <c r="F111" s="301">
        <v>3000</v>
      </c>
      <c r="G111" s="443">
        <v>0</v>
      </c>
      <c r="H111" s="640">
        <v>0</v>
      </c>
      <c r="I111" s="438">
        <v>0</v>
      </c>
      <c r="J111" s="863">
        <f t="shared" si="17"/>
        <v>0</v>
      </c>
      <c r="K111" s="438">
        <v>3000</v>
      </c>
      <c r="L111" s="440">
        <v>0</v>
      </c>
      <c r="M111" s="438">
        <v>0</v>
      </c>
      <c r="N111" s="863">
        <f t="shared" si="18"/>
        <v>3000</v>
      </c>
      <c r="O111" s="440">
        <v>0</v>
      </c>
      <c r="P111" s="440">
        <v>0</v>
      </c>
      <c r="Q111" s="440">
        <v>0</v>
      </c>
      <c r="R111" s="863">
        <f t="shared" si="14"/>
        <v>0</v>
      </c>
      <c r="S111" s="440">
        <v>0</v>
      </c>
      <c r="T111" s="440">
        <v>0</v>
      </c>
      <c r="U111" s="440">
        <v>0</v>
      </c>
      <c r="V111" s="863">
        <f t="shared" si="15"/>
        <v>0</v>
      </c>
      <c r="W111" s="717">
        <f t="shared" si="16"/>
        <v>3000</v>
      </c>
      <c r="X111" s="328"/>
      <c r="Y111" s="77"/>
      <c r="Z111" s="77"/>
      <c r="AA111" s="77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</row>
    <row r="112" spans="1:58" s="84" customFormat="1" ht="43.5" customHeight="1">
      <c r="A112" s="295">
        <v>77</v>
      </c>
      <c r="B112" s="294" t="s">
        <v>318</v>
      </c>
      <c r="C112" s="296" t="s">
        <v>547</v>
      </c>
      <c r="D112" s="297" t="s">
        <v>548</v>
      </c>
      <c r="E112" s="298" t="s">
        <v>456</v>
      </c>
      <c r="F112" s="301">
        <v>3000</v>
      </c>
      <c r="G112" s="443">
        <v>0</v>
      </c>
      <c r="H112" s="640">
        <v>0</v>
      </c>
      <c r="I112" s="438">
        <v>0</v>
      </c>
      <c r="J112" s="863">
        <f t="shared" si="17"/>
        <v>0</v>
      </c>
      <c r="K112" s="438">
        <v>3000</v>
      </c>
      <c r="L112" s="440">
        <v>0</v>
      </c>
      <c r="M112" s="438">
        <v>0</v>
      </c>
      <c r="N112" s="863">
        <f t="shared" si="18"/>
        <v>3000</v>
      </c>
      <c r="O112" s="440">
        <v>0</v>
      </c>
      <c r="P112" s="440">
        <v>0</v>
      </c>
      <c r="Q112" s="440">
        <v>0</v>
      </c>
      <c r="R112" s="863">
        <f t="shared" si="14"/>
        <v>0</v>
      </c>
      <c r="S112" s="440">
        <v>0</v>
      </c>
      <c r="T112" s="440">
        <v>0</v>
      </c>
      <c r="U112" s="440">
        <v>0</v>
      </c>
      <c r="V112" s="863">
        <f t="shared" si="15"/>
        <v>0</v>
      </c>
      <c r="W112" s="717">
        <f t="shared" si="16"/>
        <v>3000</v>
      </c>
      <c r="X112" s="328"/>
      <c r="Y112" s="77"/>
      <c r="Z112" s="77"/>
      <c r="AA112" s="77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</row>
    <row r="113" spans="1:58" s="84" customFormat="1" ht="46.5" customHeight="1">
      <c r="A113" s="295">
        <v>78</v>
      </c>
      <c r="B113" s="294" t="s">
        <v>319</v>
      </c>
      <c r="C113" s="296" t="s">
        <v>547</v>
      </c>
      <c r="D113" s="297" t="s">
        <v>548</v>
      </c>
      <c r="E113" s="298" t="s">
        <v>456</v>
      </c>
      <c r="F113" s="301">
        <v>3000</v>
      </c>
      <c r="G113" s="443">
        <v>0</v>
      </c>
      <c r="H113" s="640">
        <v>0</v>
      </c>
      <c r="I113" s="438">
        <v>0</v>
      </c>
      <c r="J113" s="863">
        <f t="shared" si="17"/>
        <v>0</v>
      </c>
      <c r="K113" s="438">
        <v>0</v>
      </c>
      <c r="L113" s="440">
        <v>3000</v>
      </c>
      <c r="M113" s="438">
        <v>0</v>
      </c>
      <c r="N113" s="863">
        <f t="shared" si="18"/>
        <v>3000</v>
      </c>
      <c r="O113" s="440">
        <v>0</v>
      </c>
      <c r="P113" s="440">
        <v>0</v>
      </c>
      <c r="Q113" s="440">
        <v>0</v>
      </c>
      <c r="R113" s="863">
        <f t="shared" si="14"/>
        <v>0</v>
      </c>
      <c r="S113" s="440">
        <v>0</v>
      </c>
      <c r="T113" s="440">
        <v>0</v>
      </c>
      <c r="U113" s="440">
        <v>0</v>
      </c>
      <c r="V113" s="863">
        <f t="shared" si="15"/>
        <v>0</v>
      </c>
      <c r="W113" s="717">
        <f t="shared" si="16"/>
        <v>3000</v>
      </c>
      <c r="X113" s="328"/>
      <c r="Y113" s="77"/>
      <c r="Z113" s="77"/>
      <c r="AA113" s="77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</row>
    <row r="114" spans="1:58" s="84" customFormat="1" ht="25.5" customHeight="1">
      <c r="A114" s="295">
        <v>79</v>
      </c>
      <c r="B114" s="294" t="s">
        <v>321</v>
      </c>
      <c r="C114" s="296" t="s">
        <v>547</v>
      </c>
      <c r="D114" s="297" t="s">
        <v>548</v>
      </c>
      <c r="E114" s="298" t="s">
        <v>456</v>
      </c>
      <c r="F114" s="301">
        <v>3000</v>
      </c>
      <c r="G114" s="443">
        <v>0</v>
      </c>
      <c r="H114" s="440">
        <v>3000</v>
      </c>
      <c r="I114" s="438">
        <v>0</v>
      </c>
      <c r="J114" s="863">
        <f t="shared" si="17"/>
        <v>3000</v>
      </c>
      <c r="K114" s="440">
        <v>0</v>
      </c>
      <c r="L114" s="440">
        <v>0</v>
      </c>
      <c r="M114" s="438">
        <v>0</v>
      </c>
      <c r="N114" s="863">
        <f t="shared" si="18"/>
        <v>0</v>
      </c>
      <c r="O114" s="440">
        <v>0</v>
      </c>
      <c r="P114" s="440">
        <v>0</v>
      </c>
      <c r="Q114" s="440">
        <v>0</v>
      </c>
      <c r="R114" s="863">
        <f t="shared" si="14"/>
        <v>0</v>
      </c>
      <c r="S114" s="440">
        <v>0</v>
      </c>
      <c r="T114" s="440">
        <v>0</v>
      </c>
      <c r="U114" s="440">
        <v>0</v>
      </c>
      <c r="V114" s="863">
        <f t="shared" si="15"/>
        <v>0</v>
      </c>
      <c r="W114" s="717">
        <f t="shared" si="16"/>
        <v>3000</v>
      </c>
      <c r="X114" s="328"/>
      <c r="Y114" s="77"/>
      <c r="Z114" s="77"/>
      <c r="AA114" s="77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</row>
    <row r="115" spans="1:58" s="84" customFormat="1" ht="24.75" customHeight="1">
      <c r="A115" s="295">
        <v>80</v>
      </c>
      <c r="B115" s="294" t="s">
        <v>322</v>
      </c>
      <c r="C115" s="296" t="s">
        <v>547</v>
      </c>
      <c r="D115" s="297" t="s">
        <v>548</v>
      </c>
      <c r="E115" s="298" t="s">
        <v>456</v>
      </c>
      <c r="F115" s="305">
        <v>3000</v>
      </c>
      <c r="G115" s="443">
        <v>0</v>
      </c>
      <c r="H115" s="440">
        <v>0</v>
      </c>
      <c r="I115" s="438">
        <v>3000</v>
      </c>
      <c r="J115" s="863">
        <f t="shared" si="17"/>
        <v>3000</v>
      </c>
      <c r="K115" s="438">
        <v>0</v>
      </c>
      <c r="L115" s="440">
        <v>0</v>
      </c>
      <c r="M115" s="438">
        <v>0</v>
      </c>
      <c r="N115" s="863">
        <f t="shared" si="18"/>
        <v>0</v>
      </c>
      <c r="O115" s="440">
        <v>0</v>
      </c>
      <c r="P115" s="440">
        <v>0</v>
      </c>
      <c r="Q115" s="440">
        <v>0</v>
      </c>
      <c r="R115" s="863">
        <f t="shared" si="14"/>
        <v>0</v>
      </c>
      <c r="S115" s="440">
        <v>0</v>
      </c>
      <c r="T115" s="440">
        <v>0</v>
      </c>
      <c r="U115" s="440">
        <v>0</v>
      </c>
      <c r="V115" s="863">
        <f t="shared" si="15"/>
        <v>0</v>
      </c>
      <c r="W115" s="717">
        <f t="shared" si="16"/>
        <v>3000</v>
      </c>
      <c r="X115" s="328"/>
      <c r="Y115" s="77"/>
      <c r="Z115" s="77"/>
      <c r="AA115" s="77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</row>
    <row r="116" spans="1:58" s="84" customFormat="1" ht="44.25" customHeight="1">
      <c r="A116" s="295">
        <v>81</v>
      </c>
      <c r="B116" s="294" t="s">
        <v>500</v>
      </c>
      <c r="C116" s="296" t="s">
        <v>547</v>
      </c>
      <c r="D116" s="297" t="s">
        <v>548</v>
      </c>
      <c r="E116" s="298" t="s">
        <v>456</v>
      </c>
      <c r="F116" s="302">
        <v>3000</v>
      </c>
      <c r="G116" s="443">
        <v>0</v>
      </c>
      <c r="H116" s="440">
        <v>0</v>
      </c>
      <c r="I116" s="438">
        <v>3000</v>
      </c>
      <c r="J116" s="863">
        <f t="shared" si="17"/>
        <v>3000</v>
      </c>
      <c r="K116" s="438">
        <v>0</v>
      </c>
      <c r="L116" s="440">
        <v>0</v>
      </c>
      <c r="M116" s="438">
        <v>0</v>
      </c>
      <c r="N116" s="863">
        <f t="shared" si="18"/>
        <v>0</v>
      </c>
      <c r="O116" s="440">
        <v>0</v>
      </c>
      <c r="P116" s="440">
        <v>0</v>
      </c>
      <c r="Q116" s="440">
        <v>0</v>
      </c>
      <c r="R116" s="863">
        <f t="shared" si="14"/>
        <v>0</v>
      </c>
      <c r="S116" s="440">
        <v>0</v>
      </c>
      <c r="T116" s="440">
        <v>0</v>
      </c>
      <c r="U116" s="440">
        <v>0</v>
      </c>
      <c r="V116" s="863">
        <f t="shared" si="15"/>
        <v>0</v>
      </c>
      <c r="W116" s="717">
        <f t="shared" si="16"/>
        <v>3000</v>
      </c>
      <c r="X116" s="328"/>
      <c r="Y116" s="77"/>
      <c r="Z116" s="77"/>
      <c r="AA116" s="77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</row>
    <row r="117" spans="1:58" s="84" customFormat="1" ht="42" customHeight="1">
      <c r="A117" s="295">
        <v>82</v>
      </c>
      <c r="B117" s="294" t="s">
        <v>571</v>
      </c>
      <c r="C117" s="296" t="s">
        <v>547</v>
      </c>
      <c r="D117" s="297" t="s">
        <v>548</v>
      </c>
      <c r="E117" s="298" t="s">
        <v>456</v>
      </c>
      <c r="F117" s="302">
        <v>3000</v>
      </c>
      <c r="G117" s="443">
        <v>0</v>
      </c>
      <c r="H117" s="440">
        <v>0</v>
      </c>
      <c r="I117" s="438">
        <v>0</v>
      </c>
      <c r="J117" s="863">
        <f t="shared" si="17"/>
        <v>0</v>
      </c>
      <c r="K117" s="438">
        <v>0</v>
      </c>
      <c r="L117" s="440">
        <v>0</v>
      </c>
      <c r="M117" s="438">
        <v>3000</v>
      </c>
      <c r="N117" s="863">
        <f t="shared" si="18"/>
        <v>3000</v>
      </c>
      <c r="O117" s="440">
        <v>0</v>
      </c>
      <c r="P117" s="440">
        <v>0</v>
      </c>
      <c r="Q117" s="440">
        <v>0</v>
      </c>
      <c r="R117" s="863">
        <f t="shared" si="14"/>
        <v>0</v>
      </c>
      <c r="S117" s="440">
        <v>0</v>
      </c>
      <c r="T117" s="440">
        <v>0</v>
      </c>
      <c r="U117" s="440">
        <v>0</v>
      </c>
      <c r="V117" s="863">
        <f t="shared" si="15"/>
        <v>0</v>
      </c>
      <c r="W117" s="717">
        <f t="shared" si="16"/>
        <v>3000</v>
      </c>
      <c r="X117" s="328"/>
      <c r="Y117" s="77"/>
      <c r="Z117" s="77"/>
      <c r="AA117" s="77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</row>
    <row r="118" spans="1:58" s="84" customFormat="1" ht="25.5" customHeight="1">
      <c r="A118" s="295">
        <v>83</v>
      </c>
      <c r="B118" s="294" t="s">
        <v>501</v>
      </c>
      <c r="C118" s="296" t="s">
        <v>547</v>
      </c>
      <c r="D118" s="297" t="s">
        <v>548</v>
      </c>
      <c r="E118" s="298" t="s">
        <v>456</v>
      </c>
      <c r="F118" s="302">
        <v>3000</v>
      </c>
      <c r="G118" s="443">
        <v>0</v>
      </c>
      <c r="H118" s="440">
        <v>0</v>
      </c>
      <c r="I118" s="438">
        <v>0</v>
      </c>
      <c r="J118" s="863">
        <f t="shared" si="17"/>
        <v>0</v>
      </c>
      <c r="K118" s="438">
        <v>0</v>
      </c>
      <c r="L118" s="440">
        <v>0</v>
      </c>
      <c r="M118" s="438">
        <v>0</v>
      </c>
      <c r="N118" s="863">
        <f t="shared" si="18"/>
        <v>0</v>
      </c>
      <c r="O118" s="440">
        <v>3000</v>
      </c>
      <c r="P118" s="440">
        <v>0</v>
      </c>
      <c r="Q118" s="440">
        <v>0</v>
      </c>
      <c r="R118" s="863">
        <f t="shared" si="14"/>
        <v>3000</v>
      </c>
      <c r="S118" s="440">
        <v>0</v>
      </c>
      <c r="T118" s="440">
        <v>0</v>
      </c>
      <c r="U118" s="440">
        <v>0</v>
      </c>
      <c r="V118" s="863">
        <f t="shared" si="15"/>
        <v>0</v>
      </c>
      <c r="W118" s="717">
        <f t="shared" si="16"/>
        <v>3000</v>
      </c>
      <c r="X118" s="328"/>
      <c r="Y118" s="77"/>
      <c r="Z118" s="77"/>
      <c r="AA118" s="77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</row>
    <row r="119" spans="1:58" s="84" customFormat="1" ht="46.5" customHeight="1">
      <c r="A119" s="295">
        <v>84</v>
      </c>
      <c r="B119" s="372" t="s">
        <v>572</v>
      </c>
      <c r="C119" s="296" t="s">
        <v>547</v>
      </c>
      <c r="D119" s="297" t="s">
        <v>548</v>
      </c>
      <c r="E119" s="298" t="s">
        <v>456</v>
      </c>
      <c r="F119" s="302">
        <v>3000</v>
      </c>
      <c r="G119" s="443">
        <v>0</v>
      </c>
      <c r="H119" s="440">
        <v>0</v>
      </c>
      <c r="I119" s="438">
        <v>0</v>
      </c>
      <c r="J119" s="863">
        <f t="shared" si="17"/>
        <v>0</v>
      </c>
      <c r="K119" s="438">
        <v>0</v>
      </c>
      <c r="L119" s="440">
        <v>0</v>
      </c>
      <c r="M119" s="438">
        <v>0</v>
      </c>
      <c r="N119" s="863">
        <f t="shared" si="18"/>
        <v>0</v>
      </c>
      <c r="O119" s="440">
        <v>0</v>
      </c>
      <c r="P119" s="440">
        <v>3000</v>
      </c>
      <c r="Q119" s="440">
        <v>0</v>
      </c>
      <c r="R119" s="863">
        <f t="shared" si="14"/>
        <v>3000</v>
      </c>
      <c r="S119" s="440">
        <v>0</v>
      </c>
      <c r="T119" s="440">
        <v>0</v>
      </c>
      <c r="U119" s="440">
        <v>0</v>
      </c>
      <c r="V119" s="863">
        <f t="shared" si="15"/>
        <v>0</v>
      </c>
      <c r="W119" s="717">
        <f t="shared" si="16"/>
        <v>3000</v>
      </c>
      <c r="X119" s="328"/>
      <c r="Y119" s="77"/>
      <c r="Z119" s="77"/>
      <c r="AA119" s="77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</row>
    <row r="120" spans="1:58" s="84" customFormat="1" ht="24.75" customHeight="1">
      <c r="A120" s="295">
        <v>85</v>
      </c>
      <c r="B120" s="304" t="s">
        <v>759</v>
      </c>
      <c r="C120" s="79" t="s">
        <v>760</v>
      </c>
      <c r="D120" s="80" t="s">
        <v>789</v>
      </c>
      <c r="E120" s="97" t="s">
        <v>361</v>
      </c>
      <c r="F120" s="302">
        <v>3000</v>
      </c>
      <c r="G120" s="443">
        <v>0</v>
      </c>
      <c r="H120" s="440">
        <v>0</v>
      </c>
      <c r="I120" s="438">
        <v>0</v>
      </c>
      <c r="J120" s="863">
        <f t="shared" si="17"/>
        <v>0</v>
      </c>
      <c r="K120" s="438">
        <v>3000</v>
      </c>
      <c r="L120" s="440">
        <v>0</v>
      </c>
      <c r="M120" s="438">
        <v>0</v>
      </c>
      <c r="N120" s="863">
        <f t="shared" si="18"/>
        <v>3000</v>
      </c>
      <c r="O120" s="440">
        <v>0</v>
      </c>
      <c r="P120" s="440">
        <v>0</v>
      </c>
      <c r="Q120" s="440">
        <v>0</v>
      </c>
      <c r="R120" s="863">
        <f t="shared" si="14"/>
        <v>0</v>
      </c>
      <c r="S120" s="440">
        <v>0</v>
      </c>
      <c r="T120" s="440">
        <v>0</v>
      </c>
      <c r="U120" s="440">
        <v>0</v>
      </c>
      <c r="V120" s="863">
        <f t="shared" si="15"/>
        <v>0</v>
      </c>
      <c r="W120" s="717">
        <f t="shared" si="16"/>
        <v>3000</v>
      </c>
      <c r="X120" s="328"/>
      <c r="Y120" s="77"/>
      <c r="Z120" s="77"/>
      <c r="AA120" s="77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</row>
    <row r="121" spans="1:58" s="409" customFormat="1" ht="42.75" customHeight="1">
      <c r="A121" s="295">
        <v>86</v>
      </c>
      <c r="B121" s="304" t="s">
        <v>778</v>
      </c>
      <c r="C121" s="296" t="s">
        <v>356</v>
      </c>
      <c r="D121" s="297" t="s">
        <v>357</v>
      </c>
      <c r="E121" s="316" t="s">
        <v>361</v>
      </c>
      <c r="F121" s="302">
        <v>3000</v>
      </c>
      <c r="G121" s="443">
        <v>0</v>
      </c>
      <c r="H121" s="440">
        <v>0</v>
      </c>
      <c r="I121" s="438">
        <v>0</v>
      </c>
      <c r="J121" s="863">
        <f t="shared" si="17"/>
        <v>0</v>
      </c>
      <c r="K121" s="438">
        <v>3000</v>
      </c>
      <c r="L121" s="440">
        <v>0</v>
      </c>
      <c r="M121" s="438">
        <v>0</v>
      </c>
      <c r="N121" s="863">
        <f t="shared" si="18"/>
        <v>3000</v>
      </c>
      <c r="O121" s="440">
        <v>0</v>
      </c>
      <c r="P121" s="440">
        <v>0</v>
      </c>
      <c r="Q121" s="440">
        <v>0</v>
      </c>
      <c r="R121" s="863">
        <f t="shared" si="14"/>
        <v>0</v>
      </c>
      <c r="S121" s="440">
        <v>0</v>
      </c>
      <c r="T121" s="440">
        <v>0</v>
      </c>
      <c r="U121" s="440">
        <v>0</v>
      </c>
      <c r="V121" s="863">
        <f t="shared" si="15"/>
        <v>0</v>
      </c>
      <c r="W121" s="717">
        <f t="shared" si="16"/>
        <v>3000</v>
      </c>
      <c r="X121" s="398"/>
      <c r="Y121" s="399"/>
      <c r="Z121" s="399"/>
      <c r="AA121" s="399"/>
      <c r="AB121" s="408"/>
      <c r="AC121" s="408"/>
      <c r="AD121" s="408"/>
      <c r="AE121" s="408"/>
      <c r="AF121" s="408"/>
      <c r="AG121" s="408"/>
      <c r="AH121" s="408"/>
      <c r="AI121" s="408"/>
      <c r="AJ121" s="408"/>
      <c r="AK121" s="408"/>
      <c r="AL121" s="408"/>
      <c r="AM121" s="408"/>
      <c r="AN121" s="408"/>
      <c r="AO121" s="408"/>
      <c r="AP121" s="408"/>
      <c r="AQ121" s="408"/>
      <c r="AR121" s="408"/>
      <c r="AS121" s="408"/>
      <c r="AT121" s="408"/>
      <c r="AU121" s="408"/>
      <c r="AV121" s="408"/>
      <c r="AW121" s="408"/>
      <c r="AX121" s="408"/>
      <c r="AY121" s="408"/>
      <c r="AZ121" s="408"/>
      <c r="BA121" s="408"/>
      <c r="BB121" s="408"/>
      <c r="BC121" s="408"/>
      <c r="BD121" s="408"/>
      <c r="BE121" s="408"/>
      <c r="BF121" s="408"/>
    </row>
    <row r="122" spans="1:58" s="84" customFormat="1" ht="24.75" customHeight="1">
      <c r="A122" s="295">
        <v>87</v>
      </c>
      <c r="B122" s="304" t="s">
        <v>573</v>
      </c>
      <c r="C122" s="296" t="s">
        <v>444</v>
      </c>
      <c r="D122" s="297" t="s">
        <v>793</v>
      </c>
      <c r="E122" s="316" t="s">
        <v>361</v>
      </c>
      <c r="F122" s="302">
        <v>20000</v>
      </c>
      <c r="G122" s="443">
        <v>0</v>
      </c>
      <c r="H122" s="440">
        <v>0</v>
      </c>
      <c r="I122" s="438">
        <v>0</v>
      </c>
      <c r="J122" s="863">
        <f t="shared" si="17"/>
        <v>0</v>
      </c>
      <c r="K122" s="438">
        <v>0</v>
      </c>
      <c r="L122" s="440">
        <v>20000</v>
      </c>
      <c r="M122" s="438">
        <v>0</v>
      </c>
      <c r="N122" s="863">
        <f t="shared" si="18"/>
        <v>20000</v>
      </c>
      <c r="O122" s="440">
        <v>0</v>
      </c>
      <c r="P122" s="440">
        <v>0</v>
      </c>
      <c r="Q122" s="440">
        <v>0</v>
      </c>
      <c r="R122" s="863">
        <f t="shared" si="14"/>
        <v>0</v>
      </c>
      <c r="S122" s="440">
        <v>0</v>
      </c>
      <c r="T122" s="440">
        <v>0</v>
      </c>
      <c r="U122" s="440">
        <v>0</v>
      </c>
      <c r="V122" s="863">
        <f t="shared" si="15"/>
        <v>0</v>
      </c>
      <c r="W122" s="717">
        <f t="shared" si="16"/>
        <v>20000</v>
      </c>
      <c r="X122" s="328"/>
      <c r="Y122" s="77"/>
      <c r="Z122" s="77"/>
      <c r="AA122" s="77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</row>
    <row r="123" spans="1:58" s="84" customFormat="1" ht="46.5" customHeight="1">
      <c r="A123" s="295">
        <v>88</v>
      </c>
      <c r="B123" s="314" t="s">
        <v>574</v>
      </c>
      <c r="C123" s="296" t="s">
        <v>444</v>
      </c>
      <c r="D123" s="297" t="s">
        <v>793</v>
      </c>
      <c r="E123" s="316" t="s">
        <v>361</v>
      </c>
      <c r="F123" s="302">
        <v>20000</v>
      </c>
      <c r="G123" s="443">
        <v>0</v>
      </c>
      <c r="H123" s="440">
        <v>0</v>
      </c>
      <c r="I123" s="438">
        <v>20000</v>
      </c>
      <c r="J123" s="863">
        <f t="shared" si="17"/>
        <v>20000</v>
      </c>
      <c r="K123" s="438">
        <v>0</v>
      </c>
      <c r="L123" s="440">
        <v>0</v>
      </c>
      <c r="M123" s="438">
        <v>0</v>
      </c>
      <c r="N123" s="863">
        <f t="shared" si="18"/>
        <v>0</v>
      </c>
      <c r="O123" s="440">
        <v>0</v>
      </c>
      <c r="P123" s="440">
        <v>0</v>
      </c>
      <c r="Q123" s="440">
        <v>0</v>
      </c>
      <c r="R123" s="863">
        <f t="shared" si="14"/>
        <v>0</v>
      </c>
      <c r="S123" s="440">
        <v>0</v>
      </c>
      <c r="T123" s="440">
        <v>0</v>
      </c>
      <c r="U123" s="440">
        <v>0</v>
      </c>
      <c r="V123" s="863">
        <f t="shared" si="15"/>
        <v>0</v>
      </c>
      <c r="W123" s="717">
        <f t="shared" si="16"/>
        <v>20000</v>
      </c>
      <c r="X123" s="328"/>
      <c r="Y123" s="77"/>
      <c r="Z123" s="77"/>
      <c r="AA123" s="77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</row>
    <row r="124" spans="1:58" s="84" customFormat="1" ht="28.5" customHeight="1">
      <c r="A124" s="295">
        <v>89</v>
      </c>
      <c r="B124" s="314" t="s">
        <v>751</v>
      </c>
      <c r="C124" s="296" t="s">
        <v>635</v>
      </c>
      <c r="D124" s="297" t="s">
        <v>790</v>
      </c>
      <c r="E124" s="298" t="s">
        <v>792</v>
      </c>
      <c r="F124" s="302">
        <v>5000</v>
      </c>
      <c r="G124" s="443">
        <v>0</v>
      </c>
      <c r="H124" s="440">
        <v>0</v>
      </c>
      <c r="I124" s="438">
        <v>0</v>
      </c>
      <c r="J124" s="863">
        <f t="shared" si="17"/>
        <v>0</v>
      </c>
      <c r="K124" s="438">
        <v>0</v>
      </c>
      <c r="L124" s="440">
        <v>0</v>
      </c>
      <c r="M124" s="438">
        <v>0</v>
      </c>
      <c r="N124" s="863">
        <f t="shared" si="18"/>
        <v>0</v>
      </c>
      <c r="O124" s="440">
        <v>5000</v>
      </c>
      <c r="P124" s="440">
        <v>0</v>
      </c>
      <c r="Q124" s="440">
        <v>0</v>
      </c>
      <c r="R124" s="863">
        <f t="shared" si="14"/>
        <v>5000</v>
      </c>
      <c r="S124" s="440">
        <v>0</v>
      </c>
      <c r="T124" s="440">
        <v>0</v>
      </c>
      <c r="U124" s="440">
        <v>0</v>
      </c>
      <c r="V124" s="863">
        <f t="shared" si="15"/>
        <v>0</v>
      </c>
      <c r="W124" s="717">
        <f t="shared" si="16"/>
        <v>5000</v>
      </c>
      <c r="X124" s="328"/>
      <c r="Y124" s="77"/>
      <c r="Z124" s="77"/>
      <c r="AA124" s="77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</row>
    <row r="125" spans="1:58" s="84" customFormat="1" ht="28.5" customHeight="1">
      <c r="A125" s="295">
        <v>90</v>
      </c>
      <c r="B125" s="312" t="s">
        <v>575</v>
      </c>
      <c r="C125" s="296" t="s">
        <v>635</v>
      </c>
      <c r="D125" s="297" t="s">
        <v>790</v>
      </c>
      <c r="E125" s="298" t="s">
        <v>792</v>
      </c>
      <c r="F125" s="302">
        <v>3000</v>
      </c>
      <c r="G125" s="443">
        <v>0</v>
      </c>
      <c r="H125" s="440">
        <v>0</v>
      </c>
      <c r="I125" s="438">
        <v>0</v>
      </c>
      <c r="J125" s="863">
        <f t="shared" si="17"/>
        <v>0</v>
      </c>
      <c r="K125" s="438">
        <v>0</v>
      </c>
      <c r="L125" s="440">
        <v>0</v>
      </c>
      <c r="M125" s="438">
        <v>3000</v>
      </c>
      <c r="N125" s="863">
        <f t="shared" si="18"/>
        <v>3000</v>
      </c>
      <c r="O125" s="440">
        <v>0</v>
      </c>
      <c r="P125" s="440">
        <v>0</v>
      </c>
      <c r="Q125" s="440">
        <v>0</v>
      </c>
      <c r="R125" s="863">
        <f t="shared" si="14"/>
        <v>0</v>
      </c>
      <c r="S125" s="440">
        <v>0</v>
      </c>
      <c r="T125" s="440">
        <v>0</v>
      </c>
      <c r="U125" s="440">
        <v>0</v>
      </c>
      <c r="V125" s="863">
        <f t="shared" si="15"/>
        <v>0</v>
      </c>
      <c r="W125" s="717">
        <f t="shared" si="16"/>
        <v>3000</v>
      </c>
      <c r="X125" s="328"/>
      <c r="Y125" s="77"/>
      <c r="Z125" s="77"/>
      <c r="AA125" s="77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</row>
    <row r="126" spans="1:58" s="84" customFormat="1" ht="28.5" customHeight="1">
      <c r="A126" s="295">
        <v>91</v>
      </c>
      <c r="B126" s="293" t="s">
        <v>731</v>
      </c>
      <c r="C126" s="296" t="s">
        <v>638</v>
      </c>
      <c r="D126" s="297" t="s">
        <v>791</v>
      </c>
      <c r="E126" s="316" t="s">
        <v>505</v>
      </c>
      <c r="F126" s="302">
        <v>5000</v>
      </c>
      <c r="G126" s="443">
        <v>0</v>
      </c>
      <c r="H126" s="440">
        <v>0</v>
      </c>
      <c r="I126" s="438">
        <v>0</v>
      </c>
      <c r="J126" s="863">
        <f t="shared" si="17"/>
        <v>0</v>
      </c>
      <c r="K126" s="438">
        <v>0</v>
      </c>
      <c r="L126" s="440">
        <v>0</v>
      </c>
      <c r="M126" s="438">
        <v>0</v>
      </c>
      <c r="N126" s="863">
        <f t="shared" si="18"/>
        <v>0</v>
      </c>
      <c r="O126" s="440">
        <v>0</v>
      </c>
      <c r="P126" s="440">
        <v>0</v>
      </c>
      <c r="Q126" s="440">
        <v>0</v>
      </c>
      <c r="R126" s="863">
        <f t="shared" si="14"/>
        <v>0</v>
      </c>
      <c r="S126" s="440">
        <v>0</v>
      </c>
      <c r="T126" s="440">
        <v>5000</v>
      </c>
      <c r="U126" s="440">
        <v>0</v>
      </c>
      <c r="V126" s="863">
        <f t="shared" si="15"/>
        <v>5000</v>
      </c>
      <c r="W126" s="717">
        <f t="shared" si="16"/>
        <v>5000</v>
      </c>
      <c r="X126" s="328"/>
      <c r="Y126" s="77"/>
      <c r="Z126" s="77"/>
      <c r="AA126" s="77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</row>
    <row r="127" spans="1:58" s="84" customFormat="1" ht="28.5" customHeight="1">
      <c r="A127" s="295">
        <v>92</v>
      </c>
      <c r="B127" s="293" t="s">
        <v>576</v>
      </c>
      <c r="C127" s="296" t="s">
        <v>638</v>
      </c>
      <c r="D127" s="297" t="s">
        <v>791</v>
      </c>
      <c r="E127" s="316" t="s">
        <v>505</v>
      </c>
      <c r="F127" s="302">
        <v>6000</v>
      </c>
      <c r="G127" s="443">
        <v>0</v>
      </c>
      <c r="H127" s="440">
        <v>0</v>
      </c>
      <c r="I127" s="438">
        <v>0</v>
      </c>
      <c r="J127" s="863">
        <f t="shared" si="17"/>
        <v>0</v>
      </c>
      <c r="K127" s="438">
        <v>6000</v>
      </c>
      <c r="L127" s="440">
        <v>0</v>
      </c>
      <c r="M127" s="438">
        <v>0</v>
      </c>
      <c r="N127" s="863">
        <f t="shared" si="18"/>
        <v>6000</v>
      </c>
      <c r="O127" s="440">
        <v>0</v>
      </c>
      <c r="P127" s="440">
        <v>0</v>
      </c>
      <c r="Q127" s="440">
        <v>0</v>
      </c>
      <c r="R127" s="863">
        <f t="shared" si="14"/>
        <v>0</v>
      </c>
      <c r="S127" s="440">
        <v>0</v>
      </c>
      <c r="T127" s="440">
        <v>0</v>
      </c>
      <c r="U127" s="440">
        <v>0</v>
      </c>
      <c r="V127" s="863">
        <f t="shared" si="15"/>
        <v>0</v>
      </c>
      <c r="W127" s="717">
        <f t="shared" si="16"/>
        <v>6000</v>
      </c>
      <c r="X127" s="328"/>
      <c r="Y127" s="77"/>
      <c r="Z127" s="77"/>
      <c r="AA127" s="77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</row>
    <row r="128" spans="1:58" s="84" customFormat="1" ht="45.75" customHeight="1">
      <c r="A128" s="295">
        <v>93</v>
      </c>
      <c r="B128" s="367" t="s">
        <v>578</v>
      </c>
      <c r="C128" s="296" t="s">
        <v>473</v>
      </c>
      <c r="D128" s="297" t="s">
        <v>474</v>
      </c>
      <c r="E128" s="316" t="s">
        <v>475</v>
      </c>
      <c r="F128" s="474">
        <v>0</v>
      </c>
      <c r="G128" s="443">
        <v>0</v>
      </c>
      <c r="H128" s="440">
        <v>0</v>
      </c>
      <c r="I128" s="438">
        <v>0</v>
      </c>
      <c r="J128" s="863">
        <f t="shared" si="17"/>
        <v>0</v>
      </c>
      <c r="K128" s="438">
        <v>0</v>
      </c>
      <c r="L128" s="440">
        <v>0</v>
      </c>
      <c r="M128" s="438">
        <v>0</v>
      </c>
      <c r="N128" s="863">
        <f t="shared" si="18"/>
        <v>0</v>
      </c>
      <c r="O128" s="440">
        <v>0</v>
      </c>
      <c r="P128" s="440">
        <v>0</v>
      </c>
      <c r="Q128" s="440">
        <v>0</v>
      </c>
      <c r="R128" s="863">
        <f t="shared" si="14"/>
        <v>0</v>
      </c>
      <c r="S128" s="440">
        <v>0</v>
      </c>
      <c r="T128" s="440">
        <v>0</v>
      </c>
      <c r="U128" s="440">
        <v>0</v>
      </c>
      <c r="V128" s="863">
        <f t="shared" si="15"/>
        <v>0</v>
      </c>
      <c r="W128" s="717">
        <f t="shared" si="16"/>
        <v>0</v>
      </c>
      <c r="X128" s="328"/>
      <c r="Y128" s="77"/>
      <c r="Z128" s="77"/>
      <c r="AA128" s="77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</row>
    <row r="129" spans="1:58" s="84" customFormat="1" ht="28.5" customHeight="1">
      <c r="A129" s="295">
        <v>94</v>
      </c>
      <c r="B129" s="367" t="s">
        <v>579</v>
      </c>
      <c r="C129" s="296" t="s">
        <v>473</v>
      </c>
      <c r="D129" s="297" t="s">
        <v>474</v>
      </c>
      <c r="E129" s="316" t="s">
        <v>475</v>
      </c>
      <c r="F129" s="302">
        <v>0</v>
      </c>
      <c r="G129" s="443">
        <v>0</v>
      </c>
      <c r="H129" s="440">
        <v>0</v>
      </c>
      <c r="I129" s="438">
        <v>0</v>
      </c>
      <c r="J129" s="863">
        <f t="shared" si="17"/>
        <v>0</v>
      </c>
      <c r="K129" s="438">
        <v>0</v>
      </c>
      <c r="L129" s="440">
        <v>0</v>
      </c>
      <c r="M129" s="438">
        <v>0</v>
      </c>
      <c r="N129" s="863">
        <f t="shared" si="18"/>
        <v>0</v>
      </c>
      <c r="O129" s="440">
        <v>0</v>
      </c>
      <c r="P129" s="440">
        <v>0</v>
      </c>
      <c r="Q129" s="440">
        <v>0</v>
      </c>
      <c r="R129" s="863">
        <f t="shared" si="14"/>
        <v>0</v>
      </c>
      <c r="S129" s="440">
        <v>0</v>
      </c>
      <c r="T129" s="440">
        <v>0</v>
      </c>
      <c r="U129" s="440">
        <v>0</v>
      </c>
      <c r="V129" s="863">
        <f t="shared" si="15"/>
        <v>0</v>
      </c>
      <c r="W129" s="717">
        <f t="shared" si="16"/>
        <v>0</v>
      </c>
      <c r="X129" s="328"/>
      <c r="Y129" s="77"/>
      <c r="Z129" s="77"/>
      <c r="AA129" s="77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</row>
    <row r="130" spans="1:58" s="84" customFormat="1" ht="51" customHeight="1">
      <c r="A130" s="295">
        <v>95</v>
      </c>
      <c r="B130" s="314" t="s">
        <v>503</v>
      </c>
      <c r="C130" s="296" t="s">
        <v>473</v>
      </c>
      <c r="D130" s="297" t="s">
        <v>474</v>
      </c>
      <c r="E130" s="316" t="s">
        <v>475</v>
      </c>
      <c r="F130" s="302">
        <v>0</v>
      </c>
      <c r="G130" s="443">
        <v>0</v>
      </c>
      <c r="H130" s="440">
        <v>0</v>
      </c>
      <c r="I130" s="438">
        <v>0</v>
      </c>
      <c r="J130" s="863">
        <f t="shared" si="17"/>
        <v>0</v>
      </c>
      <c r="K130" s="438">
        <v>0</v>
      </c>
      <c r="L130" s="440">
        <v>0</v>
      </c>
      <c r="M130" s="438">
        <v>0</v>
      </c>
      <c r="N130" s="863">
        <f t="shared" si="18"/>
        <v>0</v>
      </c>
      <c r="O130" s="440">
        <v>0</v>
      </c>
      <c r="P130" s="440">
        <v>0</v>
      </c>
      <c r="Q130" s="440">
        <v>0</v>
      </c>
      <c r="R130" s="863">
        <f t="shared" si="14"/>
        <v>0</v>
      </c>
      <c r="S130" s="440">
        <v>0</v>
      </c>
      <c r="T130" s="440">
        <v>0</v>
      </c>
      <c r="U130" s="440">
        <v>0</v>
      </c>
      <c r="V130" s="863">
        <f t="shared" si="15"/>
        <v>0</v>
      </c>
      <c r="W130" s="717">
        <f t="shared" si="16"/>
        <v>0</v>
      </c>
      <c r="X130" s="328"/>
      <c r="Y130" s="77"/>
      <c r="Z130" s="77"/>
      <c r="AA130" s="77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</row>
    <row r="131" spans="1:58" s="84" customFormat="1" ht="28.5" customHeight="1">
      <c r="A131" s="295">
        <v>96</v>
      </c>
      <c r="B131" s="311" t="s">
        <v>580</v>
      </c>
      <c r="C131" s="124" t="s">
        <v>747</v>
      </c>
      <c r="D131" s="125" t="s">
        <v>794</v>
      </c>
      <c r="E131" s="224" t="s">
        <v>479</v>
      </c>
      <c r="F131" s="302">
        <v>30000</v>
      </c>
      <c r="G131" s="443">
        <v>0</v>
      </c>
      <c r="H131" s="440">
        <v>0</v>
      </c>
      <c r="I131" s="438">
        <v>0</v>
      </c>
      <c r="J131" s="863">
        <f t="shared" si="17"/>
        <v>0</v>
      </c>
      <c r="K131" s="438">
        <v>0</v>
      </c>
      <c r="L131" s="440">
        <v>0</v>
      </c>
      <c r="M131" s="438">
        <v>30000</v>
      </c>
      <c r="N131" s="863">
        <f t="shared" si="18"/>
        <v>30000</v>
      </c>
      <c r="O131" s="440">
        <v>0</v>
      </c>
      <c r="P131" s="440">
        <v>0</v>
      </c>
      <c r="Q131" s="440">
        <v>0</v>
      </c>
      <c r="R131" s="863">
        <f t="shared" si="14"/>
        <v>0</v>
      </c>
      <c r="S131" s="440">
        <v>0</v>
      </c>
      <c r="T131" s="440">
        <v>0</v>
      </c>
      <c r="U131" s="440">
        <v>0</v>
      </c>
      <c r="V131" s="863">
        <f t="shared" si="15"/>
        <v>0</v>
      </c>
      <c r="W131" s="717">
        <f t="shared" si="16"/>
        <v>30000</v>
      </c>
      <c r="X131" s="328"/>
      <c r="Y131" s="77"/>
      <c r="Z131" s="77"/>
      <c r="AA131" s="77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</row>
    <row r="132" spans="1:58" s="84" customFormat="1" ht="28.5" customHeight="1">
      <c r="A132" s="295">
        <v>97</v>
      </c>
      <c r="B132" s="323" t="s">
        <v>582</v>
      </c>
      <c r="C132" s="124" t="s">
        <v>328</v>
      </c>
      <c r="D132" s="125" t="s">
        <v>329</v>
      </c>
      <c r="E132" s="224" t="s">
        <v>479</v>
      </c>
      <c r="F132" s="443">
        <v>0</v>
      </c>
      <c r="G132" s="443">
        <v>0</v>
      </c>
      <c r="H132" s="440">
        <v>0</v>
      </c>
      <c r="I132" s="438">
        <v>0</v>
      </c>
      <c r="J132" s="863">
        <f t="shared" si="17"/>
        <v>0</v>
      </c>
      <c r="K132" s="438">
        <v>0</v>
      </c>
      <c r="L132" s="440">
        <v>0</v>
      </c>
      <c r="M132" s="438">
        <v>0</v>
      </c>
      <c r="N132" s="863">
        <f t="shared" si="18"/>
        <v>0</v>
      </c>
      <c r="O132" s="440">
        <v>0</v>
      </c>
      <c r="P132" s="440">
        <v>0</v>
      </c>
      <c r="Q132" s="440">
        <v>0</v>
      </c>
      <c r="R132" s="863">
        <f t="shared" si="14"/>
        <v>0</v>
      </c>
      <c r="S132" s="440">
        <v>0</v>
      </c>
      <c r="T132" s="440">
        <v>0</v>
      </c>
      <c r="U132" s="440">
        <v>0</v>
      </c>
      <c r="V132" s="863">
        <f t="shared" si="15"/>
        <v>0</v>
      </c>
      <c r="W132" s="717">
        <f t="shared" si="16"/>
        <v>0</v>
      </c>
      <c r="X132" s="328"/>
      <c r="Y132" s="77"/>
      <c r="Z132" s="77"/>
      <c r="AA132" s="77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</row>
    <row r="133" spans="1:58" s="84" customFormat="1" ht="28.5" customHeight="1">
      <c r="A133" s="295">
        <v>98</v>
      </c>
      <c r="B133" s="311" t="s">
        <v>583</v>
      </c>
      <c r="C133" s="124" t="s">
        <v>747</v>
      </c>
      <c r="D133" s="125" t="s">
        <v>794</v>
      </c>
      <c r="E133" s="224" t="s">
        <v>479</v>
      </c>
      <c r="F133" s="443">
        <v>3000</v>
      </c>
      <c r="G133" s="443">
        <v>0</v>
      </c>
      <c r="H133" s="440">
        <v>0</v>
      </c>
      <c r="I133" s="438">
        <v>0</v>
      </c>
      <c r="J133" s="863"/>
      <c r="K133" s="438">
        <v>0</v>
      </c>
      <c r="L133" s="440">
        <v>3000</v>
      </c>
      <c r="M133" s="438">
        <v>0</v>
      </c>
      <c r="N133" s="863">
        <f t="shared" si="18"/>
        <v>3000</v>
      </c>
      <c r="O133" s="440">
        <v>0</v>
      </c>
      <c r="P133" s="440">
        <v>0</v>
      </c>
      <c r="Q133" s="440">
        <v>0</v>
      </c>
      <c r="R133" s="863"/>
      <c r="S133" s="440">
        <v>0</v>
      </c>
      <c r="T133" s="440">
        <v>0</v>
      </c>
      <c r="U133" s="440">
        <v>0</v>
      </c>
      <c r="V133" s="863"/>
      <c r="W133" s="717">
        <f t="shared" si="16"/>
        <v>3000</v>
      </c>
      <c r="X133" s="328"/>
      <c r="Y133" s="77"/>
      <c r="Z133" s="77"/>
      <c r="AA133" s="77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</row>
    <row r="134" spans="1:58" s="84" customFormat="1" ht="28.5" customHeight="1">
      <c r="A134" s="295">
        <v>99</v>
      </c>
      <c r="B134" s="311" t="s">
        <v>584</v>
      </c>
      <c r="C134" s="124" t="s">
        <v>747</v>
      </c>
      <c r="D134" s="125" t="s">
        <v>794</v>
      </c>
      <c r="E134" s="224" t="s">
        <v>479</v>
      </c>
      <c r="F134" s="443">
        <v>3000</v>
      </c>
      <c r="G134" s="443">
        <v>0</v>
      </c>
      <c r="H134" s="440">
        <v>0</v>
      </c>
      <c r="I134" s="438">
        <v>0</v>
      </c>
      <c r="J134" s="863">
        <f t="shared" si="17"/>
        <v>0</v>
      </c>
      <c r="K134" s="438">
        <v>3000</v>
      </c>
      <c r="L134" s="440">
        <v>0</v>
      </c>
      <c r="M134" s="438">
        <v>0</v>
      </c>
      <c r="N134" s="863">
        <f t="shared" si="18"/>
        <v>3000</v>
      </c>
      <c r="O134" s="440">
        <v>0</v>
      </c>
      <c r="P134" s="440">
        <v>0</v>
      </c>
      <c r="Q134" s="440">
        <v>0</v>
      </c>
      <c r="R134" s="863">
        <f t="shared" si="14"/>
        <v>0</v>
      </c>
      <c r="S134" s="440">
        <v>0</v>
      </c>
      <c r="T134" s="440">
        <v>0</v>
      </c>
      <c r="U134" s="440">
        <v>0</v>
      </c>
      <c r="V134" s="863">
        <f t="shared" si="15"/>
        <v>0</v>
      </c>
      <c r="W134" s="717">
        <f t="shared" si="16"/>
        <v>3000</v>
      </c>
      <c r="X134" s="328"/>
      <c r="Y134" s="77"/>
      <c r="Z134" s="77"/>
      <c r="AA134" s="77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</row>
    <row r="135" spans="1:58" s="84" customFormat="1" ht="28.5" customHeight="1">
      <c r="A135" s="295">
        <v>100</v>
      </c>
      <c r="B135" s="311" t="s">
        <v>764</v>
      </c>
      <c r="C135" s="124" t="s">
        <v>747</v>
      </c>
      <c r="D135" s="125" t="s">
        <v>794</v>
      </c>
      <c r="E135" s="224" t="s">
        <v>479</v>
      </c>
      <c r="F135" s="443">
        <v>3000</v>
      </c>
      <c r="G135" s="443">
        <v>0</v>
      </c>
      <c r="H135" s="440">
        <v>0</v>
      </c>
      <c r="I135" s="438">
        <v>0</v>
      </c>
      <c r="J135" s="863">
        <f t="shared" si="17"/>
        <v>0</v>
      </c>
      <c r="K135" s="438">
        <v>3000</v>
      </c>
      <c r="L135" s="440">
        <v>0</v>
      </c>
      <c r="M135" s="438">
        <v>0</v>
      </c>
      <c r="N135" s="863">
        <f t="shared" si="18"/>
        <v>3000</v>
      </c>
      <c r="O135" s="440">
        <v>0</v>
      </c>
      <c r="P135" s="440">
        <v>0</v>
      </c>
      <c r="Q135" s="440">
        <v>0</v>
      </c>
      <c r="R135" s="863">
        <f t="shared" si="14"/>
        <v>0</v>
      </c>
      <c r="S135" s="440">
        <v>0</v>
      </c>
      <c r="T135" s="440">
        <v>0</v>
      </c>
      <c r="U135" s="440">
        <v>0</v>
      </c>
      <c r="V135" s="863">
        <f t="shared" si="15"/>
        <v>0</v>
      </c>
      <c r="W135" s="717">
        <f t="shared" si="16"/>
        <v>3000</v>
      </c>
      <c r="X135" s="328"/>
      <c r="Y135" s="77"/>
      <c r="Z135" s="77"/>
      <c r="AA135" s="77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</row>
    <row r="136" spans="1:58" s="84" customFormat="1" ht="28.5" customHeight="1">
      <c r="A136" s="295">
        <v>101</v>
      </c>
      <c r="B136" s="311" t="s">
        <v>585</v>
      </c>
      <c r="C136" s="124" t="s">
        <v>747</v>
      </c>
      <c r="D136" s="125" t="s">
        <v>794</v>
      </c>
      <c r="E136" s="224" t="s">
        <v>479</v>
      </c>
      <c r="F136" s="443">
        <v>3000</v>
      </c>
      <c r="G136" s="443">
        <v>0</v>
      </c>
      <c r="H136" s="440">
        <v>0</v>
      </c>
      <c r="I136" s="438">
        <v>3000</v>
      </c>
      <c r="J136" s="863">
        <f t="shared" si="17"/>
        <v>3000</v>
      </c>
      <c r="K136" s="438">
        <v>0</v>
      </c>
      <c r="L136" s="440">
        <v>0</v>
      </c>
      <c r="M136" s="438">
        <v>0</v>
      </c>
      <c r="N136" s="863">
        <f t="shared" si="18"/>
        <v>0</v>
      </c>
      <c r="O136" s="440">
        <v>0</v>
      </c>
      <c r="P136" s="440">
        <v>0</v>
      </c>
      <c r="Q136" s="440">
        <v>0</v>
      </c>
      <c r="R136" s="863">
        <f t="shared" si="14"/>
        <v>0</v>
      </c>
      <c r="S136" s="440">
        <v>0</v>
      </c>
      <c r="T136" s="440">
        <v>0</v>
      </c>
      <c r="U136" s="440">
        <v>0</v>
      </c>
      <c r="V136" s="863">
        <f t="shared" si="15"/>
        <v>0</v>
      </c>
      <c r="W136" s="717">
        <f t="shared" si="16"/>
        <v>3000</v>
      </c>
      <c r="X136" s="328"/>
      <c r="Y136" s="77"/>
      <c r="Z136" s="77"/>
      <c r="AA136" s="77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</row>
    <row r="137" spans="1:58" s="84" customFormat="1" ht="28.5" customHeight="1">
      <c r="A137" s="295">
        <v>102</v>
      </c>
      <c r="B137" s="311" t="s">
        <v>586</v>
      </c>
      <c r="C137" s="124" t="s">
        <v>747</v>
      </c>
      <c r="D137" s="125" t="s">
        <v>794</v>
      </c>
      <c r="E137" s="224" t="s">
        <v>479</v>
      </c>
      <c r="F137" s="443">
        <v>3000</v>
      </c>
      <c r="G137" s="443">
        <v>0</v>
      </c>
      <c r="H137" s="440">
        <v>0</v>
      </c>
      <c r="I137" s="438">
        <v>0</v>
      </c>
      <c r="J137" s="863">
        <f t="shared" si="17"/>
        <v>0</v>
      </c>
      <c r="K137" s="438">
        <v>3000</v>
      </c>
      <c r="L137" s="440">
        <v>0</v>
      </c>
      <c r="M137" s="438">
        <v>0</v>
      </c>
      <c r="N137" s="863">
        <f t="shared" si="18"/>
        <v>3000</v>
      </c>
      <c r="O137" s="440">
        <v>0</v>
      </c>
      <c r="P137" s="440">
        <v>0</v>
      </c>
      <c r="Q137" s="440">
        <v>0</v>
      </c>
      <c r="R137" s="863">
        <f t="shared" si="14"/>
        <v>0</v>
      </c>
      <c r="S137" s="440">
        <v>0</v>
      </c>
      <c r="T137" s="440">
        <v>0</v>
      </c>
      <c r="U137" s="440">
        <v>0</v>
      </c>
      <c r="V137" s="863">
        <f t="shared" si="15"/>
        <v>0</v>
      </c>
      <c r="W137" s="717">
        <f t="shared" si="16"/>
        <v>3000</v>
      </c>
      <c r="X137" s="328"/>
      <c r="Y137" s="77"/>
      <c r="Z137" s="77"/>
      <c r="AA137" s="77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</row>
    <row r="138" spans="1:58" s="409" customFormat="1" ht="28.5" customHeight="1">
      <c r="A138" s="295">
        <v>103</v>
      </c>
      <c r="B138" s="98" t="s">
        <v>588</v>
      </c>
      <c r="C138" s="124" t="s">
        <v>747</v>
      </c>
      <c r="D138" s="125" t="s">
        <v>794</v>
      </c>
      <c r="E138" s="417" t="s">
        <v>479</v>
      </c>
      <c r="F138" s="443">
        <v>3000</v>
      </c>
      <c r="G138" s="443">
        <v>0</v>
      </c>
      <c r="H138" s="440">
        <v>0</v>
      </c>
      <c r="I138" s="438">
        <v>0</v>
      </c>
      <c r="J138" s="863">
        <f t="shared" si="17"/>
        <v>0</v>
      </c>
      <c r="K138" s="438">
        <v>3000</v>
      </c>
      <c r="L138" s="440">
        <v>0</v>
      </c>
      <c r="M138" s="438">
        <v>0</v>
      </c>
      <c r="N138" s="863">
        <f t="shared" si="18"/>
        <v>3000</v>
      </c>
      <c r="O138" s="440">
        <v>0</v>
      </c>
      <c r="P138" s="440">
        <v>0</v>
      </c>
      <c r="Q138" s="440">
        <v>0</v>
      </c>
      <c r="R138" s="863">
        <f t="shared" si="14"/>
        <v>0</v>
      </c>
      <c r="S138" s="440">
        <v>0</v>
      </c>
      <c r="T138" s="440">
        <v>0</v>
      </c>
      <c r="U138" s="440">
        <v>0</v>
      </c>
      <c r="V138" s="863">
        <f t="shared" si="15"/>
        <v>0</v>
      </c>
      <c r="W138" s="717">
        <f t="shared" si="16"/>
        <v>3000</v>
      </c>
      <c r="X138" s="398"/>
      <c r="Y138" s="399"/>
      <c r="Z138" s="399"/>
      <c r="AA138" s="399"/>
      <c r="AB138" s="408"/>
      <c r="AC138" s="408"/>
      <c r="AD138" s="408"/>
      <c r="AE138" s="408"/>
      <c r="AF138" s="408"/>
      <c r="AG138" s="408"/>
      <c r="AH138" s="408"/>
      <c r="AI138" s="408"/>
      <c r="AJ138" s="408"/>
      <c r="AK138" s="408"/>
      <c r="AL138" s="408"/>
      <c r="AM138" s="408"/>
      <c r="AN138" s="408"/>
      <c r="AO138" s="408"/>
      <c r="AP138" s="408"/>
      <c r="AQ138" s="408"/>
      <c r="AR138" s="408"/>
      <c r="AS138" s="408"/>
      <c r="AT138" s="408"/>
      <c r="AU138" s="408"/>
      <c r="AV138" s="408"/>
      <c r="AW138" s="408"/>
      <c r="AX138" s="408"/>
      <c r="AY138" s="408"/>
      <c r="AZ138" s="408"/>
      <c r="BA138" s="408"/>
      <c r="BB138" s="408"/>
      <c r="BC138" s="408"/>
      <c r="BD138" s="408"/>
      <c r="BE138" s="408"/>
      <c r="BF138" s="408"/>
    </row>
    <row r="139" spans="1:58" s="84" customFormat="1" ht="48" customHeight="1">
      <c r="A139" s="295">
        <v>104</v>
      </c>
      <c r="B139" s="311" t="s">
        <v>589</v>
      </c>
      <c r="C139" s="124" t="s">
        <v>747</v>
      </c>
      <c r="D139" s="125" t="s">
        <v>794</v>
      </c>
      <c r="E139" s="224" t="s">
        <v>479</v>
      </c>
      <c r="F139" s="440">
        <v>3000</v>
      </c>
      <c r="G139" s="443">
        <v>0</v>
      </c>
      <c r="H139" s="440">
        <v>0</v>
      </c>
      <c r="I139" s="438">
        <v>0</v>
      </c>
      <c r="J139" s="863">
        <f t="shared" si="17"/>
        <v>0</v>
      </c>
      <c r="K139" s="438">
        <v>0</v>
      </c>
      <c r="L139" s="440">
        <v>0</v>
      </c>
      <c r="M139" s="438">
        <v>0</v>
      </c>
      <c r="N139" s="863">
        <f t="shared" si="18"/>
        <v>0</v>
      </c>
      <c r="O139" s="440">
        <v>3000</v>
      </c>
      <c r="P139" s="440">
        <v>0</v>
      </c>
      <c r="Q139" s="440">
        <v>0</v>
      </c>
      <c r="R139" s="863">
        <f t="shared" si="14"/>
        <v>3000</v>
      </c>
      <c r="S139" s="440">
        <v>0</v>
      </c>
      <c r="T139" s="440">
        <v>0</v>
      </c>
      <c r="U139" s="440">
        <v>0</v>
      </c>
      <c r="V139" s="863">
        <f t="shared" si="15"/>
        <v>0</v>
      </c>
      <c r="W139" s="717">
        <f t="shared" si="16"/>
        <v>3000</v>
      </c>
      <c r="X139" s="328"/>
      <c r="Y139" s="77"/>
      <c r="Z139" s="77"/>
      <c r="AA139" s="77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</row>
    <row r="140" spans="1:58" s="84" customFormat="1" ht="48" customHeight="1">
      <c r="A140" s="295">
        <v>105</v>
      </c>
      <c r="B140" s="311" t="s">
        <v>590</v>
      </c>
      <c r="C140" s="124" t="s">
        <v>747</v>
      </c>
      <c r="D140" s="125" t="s">
        <v>794</v>
      </c>
      <c r="E140" s="224" t="s">
        <v>479</v>
      </c>
      <c r="F140" s="443">
        <v>3000</v>
      </c>
      <c r="G140" s="443">
        <v>0</v>
      </c>
      <c r="H140" s="440">
        <v>0</v>
      </c>
      <c r="I140" s="438">
        <v>3000</v>
      </c>
      <c r="J140" s="863">
        <f t="shared" si="17"/>
        <v>3000</v>
      </c>
      <c r="K140" s="438">
        <v>0</v>
      </c>
      <c r="L140" s="440">
        <v>0</v>
      </c>
      <c r="M140" s="438">
        <v>0</v>
      </c>
      <c r="N140" s="863">
        <f t="shared" si="18"/>
        <v>0</v>
      </c>
      <c r="O140" s="440">
        <v>0</v>
      </c>
      <c r="P140" s="440">
        <v>0</v>
      </c>
      <c r="Q140" s="440">
        <v>0</v>
      </c>
      <c r="R140" s="863">
        <f t="shared" si="14"/>
        <v>0</v>
      </c>
      <c r="S140" s="440">
        <v>0</v>
      </c>
      <c r="T140" s="440">
        <v>0</v>
      </c>
      <c r="U140" s="440">
        <v>0</v>
      </c>
      <c r="V140" s="863">
        <f t="shared" si="15"/>
        <v>0</v>
      </c>
      <c r="W140" s="717">
        <f t="shared" si="16"/>
        <v>3000</v>
      </c>
      <c r="X140" s="328"/>
      <c r="Y140" s="77"/>
      <c r="Z140" s="77"/>
      <c r="AA140" s="77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</row>
    <row r="141" spans="1:58" s="84" customFormat="1" ht="48.75" customHeight="1">
      <c r="A141" s="295">
        <v>106</v>
      </c>
      <c r="B141" s="311" t="s">
        <v>748</v>
      </c>
      <c r="C141" s="124" t="s">
        <v>747</v>
      </c>
      <c r="D141" s="125" t="s">
        <v>794</v>
      </c>
      <c r="E141" s="224" t="s">
        <v>479</v>
      </c>
      <c r="F141" s="440">
        <v>3000</v>
      </c>
      <c r="G141" s="443">
        <v>0</v>
      </c>
      <c r="H141" s="440">
        <v>0</v>
      </c>
      <c r="I141" s="438">
        <v>3000</v>
      </c>
      <c r="J141" s="863">
        <f t="shared" si="17"/>
        <v>3000</v>
      </c>
      <c r="K141" s="438">
        <v>0</v>
      </c>
      <c r="L141" s="440">
        <v>0</v>
      </c>
      <c r="M141" s="438">
        <v>0</v>
      </c>
      <c r="N141" s="863">
        <f t="shared" si="18"/>
        <v>0</v>
      </c>
      <c r="O141" s="440">
        <v>0</v>
      </c>
      <c r="P141" s="440">
        <v>0</v>
      </c>
      <c r="Q141" s="440">
        <v>0</v>
      </c>
      <c r="R141" s="863">
        <f t="shared" si="14"/>
        <v>0</v>
      </c>
      <c r="S141" s="440">
        <v>0</v>
      </c>
      <c r="T141" s="440">
        <v>0</v>
      </c>
      <c r="U141" s="440">
        <v>0</v>
      </c>
      <c r="V141" s="863">
        <f t="shared" si="15"/>
        <v>0</v>
      </c>
      <c r="W141" s="717">
        <f t="shared" si="16"/>
        <v>3000</v>
      </c>
      <c r="X141" s="328"/>
      <c r="Y141" s="77"/>
      <c r="Z141" s="77"/>
      <c r="AA141" s="77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</row>
    <row r="142" spans="1:58" s="409" customFormat="1" ht="28.5" customHeight="1">
      <c r="A142" s="295">
        <v>107</v>
      </c>
      <c r="B142" s="311" t="s">
        <v>749</v>
      </c>
      <c r="C142" s="124" t="s">
        <v>747</v>
      </c>
      <c r="D142" s="125" t="s">
        <v>794</v>
      </c>
      <c r="E142" s="417" t="s">
        <v>479</v>
      </c>
      <c r="F142" s="475">
        <v>5000</v>
      </c>
      <c r="G142" s="443">
        <v>0</v>
      </c>
      <c r="H142" s="440">
        <v>0</v>
      </c>
      <c r="I142" s="438">
        <v>5000</v>
      </c>
      <c r="J142" s="863">
        <f t="shared" si="17"/>
        <v>5000</v>
      </c>
      <c r="K142" s="438">
        <v>0</v>
      </c>
      <c r="L142" s="440">
        <v>0</v>
      </c>
      <c r="M142" s="438">
        <v>0</v>
      </c>
      <c r="N142" s="863">
        <f t="shared" si="18"/>
        <v>0</v>
      </c>
      <c r="O142" s="440">
        <v>0</v>
      </c>
      <c r="P142" s="440">
        <v>0</v>
      </c>
      <c r="Q142" s="440">
        <v>0</v>
      </c>
      <c r="R142" s="863">
        <f t="shared" si="14"/>
        <v>0</v>
      </c>
      <c r="S142" s="440">
        <v>0</v>
      </c>
      <c r="T142" s="440">
        <v>0</v>
      </c>
      <c r="U142" s="440">
        <v>0</v>
      </c>
      <c r="V142" s="863">
        <f t="shared" si="15"/>
        <v>0</v>
      </c>
      <c r="W142" s="717">
        <f t="shared" si="16"/>
        <v>5000</v>
      </c>
      <c r="X142" s="398"/>
      <c r="Y142" s="399"/>
      <c r="Z142" s="399"/>
      <c r="AA142" s="399"/>
      <c r="AB142" s="408"/>
      <c r="AC142" s="408"/>
      <c r="AD142" s="408"/>
      <c r="AE142" s="408"/>
      <c r="AF142" s="408"/>
      <c r="AG142" s="408"/>
      <c r="AH142" s="408"/>
      <c r="AI142" s="408"/>
      <c r="AJ142" s="408"/>
      <c r="AK142" s="408"/>
      <c r="AL142" s="408"/>
      <c r="AM142" s="408"/>
      <c r="AN142" s="408"/>
      <c r="AO142" s="408"/>
      <c r="AP142" s="408"/>
      <c r="AQ142" s="408"/>
      <c r="AR142" s="408"/>
      <c r="AS142" s="408"/>
      <c r="AT142" s="408"/>
      <c r="AU142" s="408"/>
      <c r="AV142" s="408"/>
      <c r="AW142" s="408"/>
      <c r="AX142" s="408"/>
      <c r="AY142" s="408"/>
      <c r="AZ142" s="408"/>
      <c r="BA142" s="408"/>
      <c r="BB142" s="408"/>
      <c r="BC142" s="408"/>
      <c r="BD142" s="408"/>
      <c r="BE142" s="408"/>
      <c r="BF142" s="408"/>
    </row>
    <row r="143" spans="1:58" s="409" customFormat="1" ht="68.25" customHeight="1">
      <c r="A143" s="295">
        <v>108</v>
      </c>
      <c r="B143" s="311" t="s">
        <v>750</v>
      </c>
      <c r="C143" s="415" t="s">
        <v>747</v>
      </c>
      <c r="D143" s="416" t="s">
        <v>794</v>
      </c>
      <c r="E143" s="417" t="s">
        <v>479</v>
      </c>
      <c r="F143" s="443">
        <v>3000</v>
      </c>
      <c r="G143" s="439">
        <v>3000</v>
      </c>
      <c r="H143" s="440">
        <v>0</v>
      </c>
      <c r="I143" s="658">
        <v>0</v>
      </c>
      <c r="J143" s="863">
        <f t="shared" si="17"/>
        <v>3000</v>
      </c>
      <c r="K143" s="438">
        <v>0</v>
      </c>
      <c r="L143" s="440">
        <v>0</v>
      </c>
      <c r="M143" s="438">
        <v>0</v>
      </c>
      <c r="N143" s="863">
        <f t="shared" si="18"/>
        <v>0</v>
      </c>
      <c r="O143" s="440">
        <v>0</v>
      </c>
      <c r="P143" s="440">
        <v>0</v>
      </c>
      <c r="Q143" s="440">
        <v>0</v>
      </c>
      <c r="R143" s="863">
        <f t="shared" si="14"/>
        <v>0</v>
      </c>
      <c r="S143" s="440">
        <v>0</v>
      </c>
      <c r="T143" s="440">
        <v>0</v>
      </c>
      <c r="U143" s="440">
        <v>0</v>
      </c>
      <c r="V143" s="863">
        <f t="shared" si="15"/>
        <v>0</v>
      </c>
      <c r="W143" s="717">
        <f t="shared" si="16"/>
        <v>3000</v>
      </c>
      <c r="X143" s="398"/>
      <c r="Y143" s="399"/>
      <c r="Z143" s="399"/>
      <c r="AA143" s="399"/>
      <c r="AB143" s="408"/>
      <c r="AC143" s="408"/>
      <c r="AD143" s="408"/>
      <c r="AE143" s="408"/>
      <c r="AF143" s="408"/>
      <c r="AG143" s="408"/>
      <c r="AH143" s="408"/>
      <c r="AI143" s="408"/>
      <c r="AJ143" s="408"/>
      <c r="AK143" s="408"/>
      <c r="AL143" s="408"/>
      <c r="AM143" s="408"/>
      <c r="AN143" s="408"/>
      <c r="AO143" s="408"/>
      <c r="AP143" s="408"/>
      <c r="AQ143" s="408"/>
      <c r="AR143" s="408"/>
      <c r="AS143" s="408"/>
      <c r="AT143" s="408"/>
      <c r="AU143" s="408"/>
      <c r="AV143" s="408"/>
      <c r="AW143" s="408"/>
      <c r="AX143" s="408"/>
      <c r="AY143" s="408"/>
      <c r="AZ143" s="408"/>
      <c r="BA143" s="408"/>
      <c r="BB143" s="408"/>
      <c r="BC143" s="408"/>
      <c r="BD143" s="408"/>
      <c r="BE143" s="408"/>
      <c r="BF143" s="408"/>
    </row>
    <row r="144" spans="1:58" s="409" customFormat="1" ht="28.5" customHeight="1">
      <c r="A144" s="295">
        <v>109</v>
      </c>
      <c r="B144" s="311" t="s">
        <v>591</v>
      </c>
      <c r="C144" s="124" t="s">
        <v>747</v>
      </c>
      <c r="D144" s="125" t="s">
        <v>794</v>
      </c>
      <c r="E144" s="417" t="s">
        <v>479</v>
      </c>
      <c r="F144" s="440">
        <v>3000</v>
      </c>
      <c r="G144" s="439">
        <v>0</v>
      </c>
      <c r="H144" s="440">
        <v>3000</v>
      </c>
      <c r="I144" s="658">
        <v>0</v>
      </c>
      <c r="J144" s="863">
        <f t="shared" si="17"/>
        <v>3000</v>
      </c>
      <c r="K144" s="438">
        <v>0</v>
      </c>
      <c r="L144" s="440">
        <v>0</v>
      </c>
      <c r="M144" s="438">
        <v>0</v>
      </c>
      <c r="N144" s="863">
        <f t="shared" si="18"/>
        <v>0</v>
      </c>
      <c r="O144" s="440">
        <v>0</v>
      </c>
      <c r="P144" s="440">
        <v>0</v>
      </c>
      <c r="Q144" s="440">
        <v>0</v>
      </c>
      <c r="R144" s="863">
        <f t="shared" si="14"/>
        <v>0</v>
      </c>
      <c r="S144" s="440">
        <v>0</v>
      </c>
      <c r="T144" s="440">
        <v>0</v>
      </c>
      <c r="U144" s="440">
        <v>0</v>
      </c>
      <c r="V144" s="863">
        <f t="shared" si="15"/>
        <v>0</v>
      </c>
      <c r="W144" s="717">
        <f t="shared" si="16"/>
        <v>3000</v>
      </c>
      <c r="X144" s="398"/>
      <c r="Y144" s="399"/>
      <c r="Z144" s="399"/>
      <c r="AA144" s="399"/>
      <c r="AB144" s="408"/>
      <c r="AC144" s="408"/>
      <c r="AD144" s="408"/>
      <c r="AE144" s="408"/>
      <c r="AF144" s="408"/>
      <c r="AG144" s="408"/>
      <c r="AH144" s="408"/>
      <c r="AI144" s="408"/>
      <c r="AJ144" s="408"/>
      <c r="AK144" s="408"/>
      <c r="AL144" s="408"/>
      <c r="AM144" s="408"/>
      <c r="AN144" s="408"/>
      <c r="AO144" s="408"/>
      <c r="AP144" s="408"/>
      <c r="AQ144" s="408"/>
      <c r="AR144" s="408"/>
      <c r="AS144" s="408"/>
      <c r="AT144" s="408"/>
      <c r="AU144" s="408"/>
      <c r="AV144" s="408"/>
      <c r="AW144" s="408"/>
      <c r="AX144" s="408"/>
      <c r="AY144" s="408"/>
      <c r="AZ144" s="408"/>
      <c r="BA144" s="408"/>
      <c r="BB144" s="408"/>
      <c r="BC144" s="408"/>
      <c r="BD144" s="408"/>
      <c r="BE144" s="408"/>
      <c r="BF144" s="408"/>
    </row>
    <row r="145" spans="1:58" s="84" customFormat="1" ht="28.5" customHeight="1">
      <c r="A145" s="295">
        <v>110</v>
      </c>
      <c r="B145" s="311" t="s">
        <v>593</v>
      </c>
      <c r="C145" s="124" t="s">
        <v>747</v>
      </c>
      <c r="D145" s="125" t="s">
        <v>794</v>
      </c>
      <c r="E145" s="224" t="s">
        <v>479</v>
      </c>
      <c r="F145" s="440">
        <v>3000</v>
      </c>
      <c r="G145" s="439">
        <v>0</v>
      </c>
      <c r="H145" s="440">
        <v>3000</v>
      </c>
      <c r="I145" s="658">
        <v>0</v>
      </c>
      <c r="J145" s="863">
        <f t="shared" si="17"/>
        <v>3000</v>
      </c>
      <c r="K145" s="438">
        <v>0</v>
      </c>
      <c r="L145" s="440">
        <v>0</v>
      </c>
      <c r="M145" s="438">
        <v>0</v>
      </c>
      <c r="N145" s="863">
        <f t="shared" si="18"/>
        <v>0</v>
      </c>
      <c r="O145" s="440">
        <v>0</v>
      </c>
      <c r="P145" s="440">
        <v>0</v>
      </c>
      <c r="Q145" s="440">
        <v>0</v>
      </c>
      <c r="R145" s="863">
        <f t="shared" si="14"/>
        <v>0</v>
      </c>
      <c r="S145" s="440">
        <v>0</v>
      </c>
      <c r="T145" s="440">
        <v>0</v>
      </c>
      <c r="U145" s="440">
        <v>0</v>
      </c>
      <c r="V145" s="863">
        <f t="shared" si="15"/>
        <v>0</v>
      </c>
      <c r="W145" s="717">
        <f t="shared" si="16"/>
        <v>3000</v>
      </c>
      <c r="X145" s="328"/>
      <c r="Y145" s="77"/>
      <c r="Z145" s="77"/>
      <c r="AA145" s="77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</row>
    <row r="146" spans="1:58" s="84" customFormat="1" ht="28.5" customHeight="1">
      <c r="A146" s="295">
        <v>111</v>
      </c>
      <c r="B146" s="311" t="s">
        <v>798</v>
      </c>
      <c r="C146" s="124" t="s">
        <v>747</v>
      </c>
      <c r="D146" s="125" t="s">
        <v>794</v>
      </c>
      <c r="E146" s="224" t="s">
        <v>479</v>
      </c>
      <c r="F146" s="440">
        <v>3000</v>
      </c>
      <c r="G146" s="439">
        <v>0</v>
      </c>
      <c r="H146" s="443">
        <v>0</v>
      </c>
      <c r="I146" s="658">
        <v>0</v>
      </c>
      <c r="J146" s="863">
        <f t="shared" si="17"/>
        <v>0</v>
      </c>
      <c r="K146" s="438">
        <v>3000</v>
      </c>
      <c r="L146" s="440">
        <v>0</v>
      </c>
      <c r="M146" s="438">
        <v>0</v>
      </c>
      <c r="N146" s="863">
        <f t="shared" si="18"/>
        <v>3000</v>
      </c>
      <c r="O146" s="440">
        <v>0</v>
      </c>
      <c r="P146" s="440">
        <v>0</v>
      </c>
      <c r="Q146" s="440">
        <v>0</v>
      </c>
      <c r="R146" s="863">
        <f t="shared" si="14"/>
        <v>0</v>
      </c>
      <c r="S146" s="440">
        <v>0</v>
      </c>
      <c r="T146" s="440">
        <v>0</v>
      </c>
      <c r="U146" s="440">
        <v>0</v>
      </c>
      <c r="V146" s="863">
        <f t="shared" si="15"/>
        <v>0</v>
      </c>
      <c r="W146" s="717">
        <f t="shared" si="16"/>
        <v>3000</v>
      </c>
      <c r="X146" s="328"/>
      <c r="Y146" s="77"/>
      <c r="Z146" s="77"/>
      <c r="AA146" s="77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</row>
    <row r="147" spans="1:58" s="84" customFormat="1" ht="28.5" customHeight="1">
      <c r="A147" s="295">
        <v>112</v>
      </c>
      <c r="B147" s="311" t="s">
        <v>765</v>
      </c>
      <c r="C147" s="124" t="s">
        <v>747</v>
      </c>
      <c r="D147" s="125" t="s">
        <v>794</v>
      </c>
      <c r="E147" s="224" t="s">
        <v>479</v>
      </c>
      <c r="F147" s="440">
        <v>3000</v>
      </c>
      <c r="G147" s="439">
        <v>0</v>
      </c>
      <c r="H147" s="443">
        <v>0</v>
      </c>
      <c r="I147" s="658">
        <v>0</v>
      </c>
      <c r="J147" s="863">
        <f t="shared" si="17"/>
        <v>0</v>
      </c>
      <c r="K147" s="446">
        <v>3000</v>
      </c>
      <c r="L147" s="440">
        <v>0</v>
      </c>
      <c r="M147" s="438">
        <v>0</v>
      </c>
      <c r="N147" s="863">
        <f t="shared" si="18"/>
        <v>3000</v>
      </c>
      <c r="O147" s="440">
        <v>0</v>
      </c>
      <c r="P147" s="440">
        <v>0</v>
      </c>
      <c r="Q147" s="440">
        <v>0</v>
      </c>
      <c r="R147" s="863">
        <f t="shared" si="14"/>
        <v>0</v>
      </c>
      <c r="S147" s="440">
        <v>0</v>
      </c>
      <c r="T147" s="440">
        <v>0</v>
      </c>
      <c r="U147" s="440"/>
      <c r="V147" s="863">
        <f t="shared" si="15"/>
        <v>0</v>
      </c>
      <c r="W147" s="717">
        <f t="shared" si="16"/>
        <v>3000</v>
      </c>
      <c r="X147" s="328"/>
      <c r="Y147" s="77"/>
      <c r="Z147" s="77"/>
      <c r="AA147" s="77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</row>
    <row r="148" spans="1:58" s="84" customFormat="1" ht="28.5" customHeight="1">
      <c r="A148" s="295">
        <v>113</v>
      </c>
      <c r="B148" s="594" t="s">
        <v>594</v>
      </c>
      <c r="C148" s="124" t="s">
        <v>747</v>
      </c>
      <c r="D148" s="125" t="s">
        <v>794</v>
      </c>
      <c r="E148" s="224" t="s">
        <v>479</v>
      </c>
      <c r="F148" s="440">
        <v>3000</v>
      </c>
      <c r="G148" s="439">
        <v>0</v>
      </c>
      <c r="H148" s="443">
        <v>0</v>
      </c>
      <c r="I148" s="658">
        <v>0</v>
      </c>
      <c r="J148" s="864">
        <f t="shared" si="17"/>
        <v>0</v>
      </c>
      <c r="K148" s="658">
        <v>0</v>
      </c>
      <c r="L148" s="440">
        <v>0</v>
      </c>
      <c r="M148" s="658">
        <v>3000</v>
      </c>
      <c r="N148" s="864">
        <f t="shared" si="18"/>
        <v>3000</v>
      </c>
      <c r="O148" s="440">
        <v>0</v>
      </c>
      <c r="P148" s="440">
        <v>0</v>
      </c>
      <c r="Q148" s="440">
        <v>0</v>
      </c>
      <c r="R148" s="863">
        <f t="shared" si="14"/>
        <v>0</v>
      </c>
      <c r="S148" s="440">
        <v>0</v>
      </c>
      <c r="T148" s="440">
        <v>0</v>
      </c>
      <c r="U148" s="440">
        <v>0</v>
      </c>
      <c r="V148" s="863">
        <f t="shared" si="15"/>
        <v>0</v>
      </c>
      <c r="W148" s="717">
        <f t="shared" si="16"/>
        <v>3000</v>
      </c>
      <c r="X148" s="328"/>
      <c r="Y148" s="77"/>
      <c r="Z148" s="77"/>
      <c r="AA148" s="77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</row>
    <row r="149" spans="1:58" s="84" customFormat="1" ht="45.75" customHeight="1">
      <c r="A149" s="295">
        <v>114</v>
      </c>
      <c r="B149" s="311" t="s">
        <v>595</v>
      </c>
      <c r="C149" s="124" t="s">
        <v>747</v>
      </c>
      <c r="D149" s="125" t="s">
        <v>794</v>
      </c>
      <c r="E149" s="224" t="s">
        <v>446</v>
      </c>
      <c r="F149" s="440">
        <v>3000</v>
      </c>
      <c r="G149" s="439">
        <v>0</v>
      </c>
      <c r="H149" s="443">
        <v>0</v>
      </c>
      <c r="I149" s="658">
        <v>0</v>
      </c>
      <c r="J149" s="863">
        <f t="shared" si="17"/>
        <v>0</v>
      </c>
      <c r="K149" s="444">
        <v>3000</v>
      </c>
      <c r="L149" s="440">
        <v>0</v>
      </c>
      <c r="M149" s="444">
        <v>0</v>
      </c>
      <c r="N149" s="863">
        <f t="shared" si="18"/>
        <v>3000</v>
      </c>
      <c r="O149" s="440">
        <v>0</v>
      </c>
      <c r="P149" s="440">
        <v>0</v>
      </c>
      <c r="Q149" s="440">
        <v>0</v>
      </c>
      <c r="R149" s="863">
        <f t="shared" si="14"/>
        <v>0</v>
      </c>
      <c r="S149" s="440">
        <v>0</v>
      </c>
      <c r="T149" s="440">
        <v>0</v>
      </c>
      <c r="U149" s="440">
        <v>0</v>
      </c>
      <c r="V149" s="863">
        <f t="shared" si="15"/>
        <v>0</v>
      </c>
      <c r="W149" s="717">
        <f t="shared" si="16"/>
        <v>3000</v>
      </c>
      <c r="X149" s="328"/>
      <c r="Y149" s="77"/>
      <c r="Z149" s="77"/>
      <c r="AA149" s="77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</row>
    <row r="150" spans="1:27" s="127" customFormat="1" ht="45.75" customHeight="1">
      <c r="A150" s="295">
        <v>115</v>
      </c>
      <c r="B150" s="311" t="s">
        <v>809</v>
      </c>
      <c r="C150" s="124" t="s">
        <v>747</v>
      </c>
      <c r="D150" s="125" t="s">
        <v>794</v>
      </c>
      <c r="E150" s="224" t="s">
        <v>479</v>
      </c>
      <c r="F150" s="440">
        <v>25000</v>
      </c>
      <c r="G150" s="439">
        <v>0</v>
      </c>
      <c r="H150" s="443">
        <v>0</v>
      </c>
      <c r="I150" s="658">
        <v>0</v>
      </c>
      <c r="J150" s="863">
        <f t="shared" si="17"/>
        <v>0</v>
      </c>
      <c r="K150" s="438">
        <v>25000</v>
      </c>
      <c r="L150" s="440">
        <v>0</v>
      </c>
      <c r="M150" s="444">
        <v>0</v>
      </c>
      <c r="N150" s="863">
        <f t="shared" si="18"/>
        <v>25000</v>
      </c>
      <c r="O150" s="440">
        <v>0</v>
      </c>
      <c r="P150" s="440">
        <v>0</v>
      </c>
      <c r="Q150" s="440">
        <v>0</v>
      </c>
      <c r="R150" s="863">
        <f t="shared" si="14"/>
        <v>0</v>
      </c>
      <c r="S150" s="440">
        <v>0</v>
      </c>
      <c r="T150" s="440">
        <v>0</v>
      </c>
      <c r="U150" s="440">
        <v>0</v>
      </c>
      <c r="V150" s="863">
        <f t="shared" si="15"/>
        <v>0</v>
      </c>
      <c r="W150" s="717">
        <f t="shared" si="16"/>
        <v>25000</v>
      </c>
      <c r="X150" s="328"/>
      <c r="Y150" s="77"/>
      <c r="Z150" s="77"/>
      <c r="AA150" s="77"/>
    </row>
    <row r="151" spans="1:58" s="84" customFormat="1" ht="27.75" customHeight="1">
      <c r="A151" s="295">
        <v>116</v>
      </c>
      <c r="B151" s="311" t="s">
        <v>766</v>
      </c>
      <c r="C151" s="124" t="s">
        <v>747</v>
      </c>
      <c r="D151" s="125" t="s">
        <v>794</v>
      </c>
      <c r="E151" s="224" t="s">
        <v>479</v>
      </c>
      <c r="F151" s="440">
        <v>3000</v>
      </c>
      <c r="G151" s="439">
        <v>0</v>
      </c>
      <c r="H151" s="443">
        <v>0</v>
      </c>
      <c r="I151" s="658">
        <v>0</v>
      </c>
      <c r="J151" s="863">
        <f t="shared" si="17"/>
        <v>0</v>
      </c>
      <c r="K151" s="438">
        <v>3000</v>
      </c>
      <c r="L151" s="440">
        <v>0</v>
      </c>
      <c r="M151" s="444">
        <v>0</v>
      </c>
      <c r="N151" s="863">
        <f t="shared" si="18"/>
        <v>3000</v>
      </c>
      <c r="O151" s="440">
        <v>0</v>
      </c>
      <c r="P151" s="440">
        <v>0</v>
      </c>
      <c r="Q151" s="440">
        <v>0</v>
      </c>
      <c r="R151" s="863">
        <f t="shared" si="14"/>
        <v>0</v>
      </c>
      <c r="S151" s="440">
        <v>0</v>
      </c>
      <c r="T151" s="440">
        <v>0</v>
      </c>
      <c r="U151" s="440">
        <v>0</v>
      </c>
      <c r="V151" s="863">
        <f t="shared" si="15"/>
        <v>0</v>
      </c>
      <c r="W151" s="717">
        <f t="shared" si="16"/>
        <v>3000</v>
      </c>
      <c r="X151" s="328"/>
      <c r="Y151" s="77"/>
      <c r="Z151" s="77"/>
      <c r="AA151" s="77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</row>
    <row r="152" spans="1:58" s="84" customFormat="1" ht="27.75" customHeight="1">
      <c r="A152" s="295">
        <v>117</v>
      </c>
      <c r="B152" s="412" t="s">
        <v>799</v>
      </c>
      <c r="C152" s="124" t="s">
        <v>747</v>
      </c>
      <c r="D152" s="125" t="s">
        <v>794</v>
      </c>
      <c r="E152" s="224" t="s">
        <v>479</v>
      </c>
      <c r="F152" s="440">
        <v>5000</v>
      </c>
      <c r="G152" s="439">
        <v>0</v>
      </c>
      <c r="H152" s="443">
        <v>0</v>
      </c>
      <c r="I152" s="438">
        <v>0</v>
      </c>
      <c r="J152" s="863">
        <f t="shared" si="17"/>
        <v>0</v>
      </c>
      <c r="K152" s="438">
        <v>0</v>
      </c>
      <c r="L152" s="440">
        <v>0</v>
      </c>
      <c r="M152" s="444">
        <v>0</v>
      </c>
      <c r="N152" s="863">
        <f t="shared" si="18"/>
        <v>0</v>
      </c>
      <c r="O152" s="440">
        <v>0</v>
      </c>
      <c r="P152" s="440">
        <v>0</v>
      </c>
      <c r="Q152" s="440">
        <v>5000</v>
      </c>
      <c r="R152" s="863">
        <f t="shared" si="14"/>
        <v>5000</v>
      </c>
      <c r="S152" s="440">
        <v>0</v>
      </c>
      <c r="T152" s="440">
        <v>0</v>
      </c>
      <c r="U152" s="440">
        <v>0</v>
      </c>
      <c r="V152" s="863">
        <f t="shared" si="15"/>
        <v>0</v>
      </c>
      <c r="W152" s="717">
        <f t="shared" si="16"/>
        <v>5000</v>
      </c>
      <c r="X152" s="328"/>
      <c r="Y152" s="77"/>
      <c r="Z152" s="77"/>
      <c r="AA152" s="77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</row>
    <row r="153" spans="1:58" s="84" customFormat="1" ht="43.5" customHeight="1">
      <c r="A153" s="295">
        <v>118</v>
      </c>
      <c r="B153" s="412" t="s">
        <v>800</v>
      </c>
      <c r="C153" s="124" t="s">
        <v>747</v>
      </c>
      <c r="D153" s="125" t="s">
        <v>794</v>
      </c>
      <c r="E153" s="224" t="s">
        <v>479</v>
      </c>
      <c r="F153" s="440">
        <v>5000</v>
      </c>
      <c r="G153" s="439">
        <v>0</v>
      </c>
      <c r="H153" s="443">
        <v>0</v>
      </c>
      <c r="I153" s="438">
        <v>0</v>
      </c>
      <c r="J153" s="863"/>
      <c r="K153" s="438">
        <v>0</v>
      </c>
      <c r="L153" s="440">
        <v>5000</v>
      </c>
      <c r="M153" s="444">
        <v>0</v>
      </c>
      <c r="N153" s="863">
        <f t="shared" si="18"/>
        <v>5000</v>
      </c>
      <c r="O153" s="440">
        <v>0</v>
      </c>
      <c r="P153" s="440">
        <v>0</v>
      </c>
      <c r="Q153" s="440">
        <v>0</v>
      </c>
      <c r="R153" s="863">
        <f t="shared" si="14"/>
        <v>0</v>
      </c>
      <c r="S153" s="440">
        <v>0</v>
      </c>
      <c r="T153" s="440">
        <v>0</v>
      </c>
      <c r="U153" s="440"/>
      <c r="V153" s="863"/>
      <c r="W153" s="717">
        <f t="shared" si="16"/>
        <v>5000</v>
      </c>
      <c r="X153" s="328"/>
      <c r="Y153" s="77"/>
      <c r="Z153" s="77"/>
      <c r="AA153" s="77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</row>
    <row r="154" spans="1:58" s="84" customFormat="1" ht="55.5" customHeight="1">
      <c r="A154" s="295">
        <v>119</v>
      </c>
      <c r="B154" s="412" t="s">
        <v>801</v>
      </c>
      <c r="C154" s="124" t="s">
        <v>747</v>
      </c>
      <c r="D154" s="125" t="s">
        <v>794</v>
      </c>
      <c r="E154" s="224" t="s">
        <v>479</v>
      </c>
      <c r="F154" s="440">
        <v>5000</v>
      </c>
      <c r="G154" s="439">
        <v>0</v>
      </c>
      <c r="H154" s="443">
        <v>0</v>
      </c>
      <c r="I154" s="438">
        <v>0</v>
      </c>
      <c r="J154" s="863">
        <f t="shared" si="17"/>
        <v>0</v>
      </c>
      <c r="K154" s="438">
        <v>5000</v>
      </c>
      <c r="L154" s="440">
        <v>0</v>
      </c>
      <c r="M154" s="444">
        <v>0</v>
      </c>
      <c r="N154" s="863">
        <f t="shared" si="18"/>
        <v>5000</v>
      </c>
      <c r="O154" s="440">
        <v>0</v>
      </c>
      <c r="P154" s="440">
        <v>0</v>
      </c>
      <c r="Q154" s="440">
        <v>0</v>
      </c>
      <c r="R154" s="863">
        <f t="shared" si="14"/>
        <v>0</v>
      </c>
      <c r="S154" s="440">
        <v>0</v>
      </c>
      <c r="T154" s="440">
        <v>0</v>
      </c>
      <c r="U154" s="440">
        <v>0</v>
      </c>
      <c r="V154" s="863">
        <f t="shared" si="15"/>
        <v>0</v>
      </c>
      <c r="W154" s="717">
        <f t="shared" si="16"/>
        <v>5000</v>
      </c>
      <c r="X154" s="328"/>
      <c r="Y154" s="77"/>
      <c r="Z154" s="77"/>
      <c r="AA154" s="77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</row>
    <row r="155" spans="1:58" s="84" customFormat="1" ht="45" customHeight="1">
      <c r="A155" s="295">
        <v>120</v>
      </c>
      <c r="B155" s="98" t="s">
        <v>581</v>
      </c>
      <c r="C155" s="124" t="s">
        <v>796</v>
      </c>
      <c r="D155" s="125" t="s">
        <v>345</v>
      </c>
      <c r="E155" s="224" t="s">
        <v>446</v>
      </c>
      <c r="F155" s="302">
        <v>35000</v>
      </c>
      <c r="G155" s="439">
        <v>0</v>
      </c>
      <c r="H155" s="443">
        <v>0</v>
      </c>
      <c r="I155" s="438">
        <v>35000</v>
      </c>
      <c r="J155" s="863">
        <f t="shared" si="17"/>
        <v>35000</v>
      </c>
      <c r="K155" s="438">
        <v>0</v>
      </c>
      <c r="L155" s="440">
        <v>0</v>
      </c>
      <c r="M155" s="444">
        <v>0</v>
      </c>
      <c r="N155" s="863">
        <f t="shared" si="18"/>
        <v>0</v>
      </c>
      <c r="O155" s="440">
        <v>0</v>
      </c>
      <c r="P155" s="440">
        <v>0</v>
      </c>
      <c r="Q155" s="440">
        <v>0</v>
      </c>
      <c r="R155" s="863">
        <f t="shared" si="14"/>
        <v>0</v>
      </c>
      <c r="S155" s="440">
        <v>0</v>
      </c>
      <c r="T155" s="440">
        <v>0</v>
      </c>
      <c r="U155" s="440">
        <v>0</v>
      </c>
      <c r="V155" s="863">
        <f t="shared" si="15"/>
        <v>0</v>
      </c>
      <c r="W155" s="717">
        <f t="shared" si="16"/>
        <v>35000</v>
      </c>
      <c r="X155" s="328"/>
      <c r="Y155" s="77"/>
      <c r="Z155" s="77"/>
      <c r="AA155" s="77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</row>
    <row r="156" spans="1:58" s="84" customFormat="1" ht="28.5" customHeight="1">
      <c r="A156" s="295">
        <v>121</v>
      </c>
      <c r="B156" s="311" t="s">
        <v>592</v>
      </c>
      <c r="C156" s="124" t="s">
        <v>796</v>
      </c>
      <c r="D156" s="125" t="s">
        <v>345</v>
      </c>
      <c r="E156" s="224" t="s">
        <v>446</v>
      </c>
      <c r="F156" s="302">
        <v>30000</v>
      </c>
      <c r="G156" s="439">
        <v>0</v>
      </c>
      <c r="H156" s="443">
        <v>0</v>
      </c>
      <c r="I156" s="438">
        <v>0</v>
      </c>
      <c r="J156" s="863">
        <f t="shared" si="17"/>
        <v>0</v>
      </c>
      <c r="K156" s="438">
        <v>0</v>
      </c>
      <c r="L156" s="440">
        <v>0</v>
      </c>
      <c r="M156" s="444">
        <v>0</v>
      </c>
      <c r="N156" s="863">
        <f t="shared" si="18"/>
        <v>0</v>
      </c>
      <c r="O156" s="440">
        <v>30000</v>
      </c>
      <c r="P156" s="440">
        <v>0</v>
      </c>
      <c r="Q156" s="440">
        <v>0</v>
      </c>
      <c r="R156" s="863">
        <f t="shared" si="14"/>
        <v>30000</v>
      </c>
      <c r="S156" s="440">
        <v>0</v>
      </c>
      <c r="T156" s="440">
        <v>0</v>
      </c>
      <c r="U156" s="440"/>
      <c r="V156" s="863">
        <f t="shared" si="15"/>
        <v>0</v>
      </c>
      <c r="W156" s="717">
        <f t="shared" si="16"/>
        <v>30000</v>
      </c>
      <c r="X156" s="328"/>
      <c r="Y156" s="77"/>
      <c r="Z156" s="77"/>
      <c r="AA156" s="77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</row>
    <row r="157" spans="1:58" s="84" customFormat="1" ht="28.5" customHeight="1">
      <c r="A157" s="295">
        <v>122</v>
      </c>
      <c r="B157" s="311" t="s">
        <v>714</v>
      </c>
      <c r="C157" s="124" t="s">
        <v>796</v>
      </c>
      <c r="D157" s="125" t="s">
        <v>345</v>
      </c>
      <c r="E157" s="224" t="s">
        <v>446</v>
      </c>
      <c r="F157" s="302">
        <v>3000</v>
      </c>
      <c r="G157" s="439">
        <v>0</v>
      </c>
      <c r="H157" s="443">
        <v>0</v>
      </c>
      <c r="I157" s="438">
        <v>0</v>
      </c>
      <c r="J157" s="863">
        <f t="shared" si="17"/>
        <v>0</v>
      </c>
      <c r="K157" s="438">
        <v>0</v>
      </c>
      <c r="L157" s="440">
        <v>0</v>
      </c>
      <c r="M157" s="444">
        <v>0</v>
      </c>
      <c r="N157" s="863">
        <f t="shared" si="18"/>
        <v>0</v>
      </c>
      <c r="O157" s="440">
        <v>0</v>
      </c>
      <c r="P157" s="440">
        <v>3000</v>
      </c>
      <c r="Q157" s="440">
        <v>0</v>
      </c>
      <c r="R157" s="863">
        <f t="shared" si="14"/>
        <v>3000</v>
      </c>
      <c r="S157" s="440">
        <v>0</v>
      </c>
      <c r="T157" s="440">
        <v>0</v>
      </c>
      <c r="U157" s="440"/>
      <c r="V157" s="863">
        <f t="shared" si="15"/>
        <v>0</v>
      </c>
      <c r="W157" s="717">
        <f t="shared" si="16"/>
        <v>3000</v>
      </c>
      <c r="X157" s="328"/>
      <c r="Y157" s="77"/>
      <c r="Z157" s="77"/>
      <c r="AA157" s="77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</row>
    <row r="158" spans="1:58" s="84" customFormat="1" ht="28.5" customHeight="1">
      <c r="A158" s="295">
        <v>123</v>
      </c>
      <c r="B158" s="311" t="s">
        <v>715</v>
      </c>
      <c r="C158" s="124" t="s">
        <v>796</v>
      </c>
      <c r="D158" s="125" t="s">
        <v>345</v>
      </c>
      <c r="E158" s="224" t="s">
        <v>446</v>
      </c>
      <c r="F158" s="302">
        <v>5000</v>
      </c>
      <c r="G158" s="439">
        <v>0</v>
      </c>
      <c r="H158" s="443">
        <v>0</v>
      </c>
      <c r="I158" s="438">
        <v>0</v>
      </c>
      <c r="J158" s="863">
        <f t="shared" si="17"/>
        <v>0</v>
      </c>
      <c r="K158" s="438">
        <v>0</v>
      </c>
      <c r="L158" s="440">
        <v>5000</v>
      </c>
      <c r="M158" s="444">
        <v>0</v>
      </c>
      <c r="N158" s="863">
        <f t="shared" si="18"/>
        <v>5000</v>
      </c>
      <c r="O158" s="440">
        <v>0</v>
      </c>
      <c r="P158" s="440">
        <v>0</v>
      </c>
      <c r="Q158" s="440">
        <v>0</v>
      </c>
      <c r="R158" s="863">
        <f t="shared" si="14"/>
        <v>0</v>
      </c>
      <c r="S158" s="440">
        <v>0</v>
      </c>
      <c r="T158" s="440">
        <v>0</v>
      </c>
      <c r="U158" s="440"/>
      <c r="V158" s="863">
        <f t="shared" si="15"/>
        <v>0</v>
      </c>
      <c r="W158" s="717">
        <f t="shared" si="16"/>
        <v>5000</v>
      </c>
      <c r="X158" s="328"/>
      <c r="Y158" s="77"/>
      <c r="Z158" s="77"/>
      <c r="AA158" s="77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</row>
    <row r="159" spans="1:58" s="84" customFormat="1" ht="28.5" customHeight="1">
      <c r="A159" s="295">
        <v>124</v>
      </c>
      <c r="B159" s="311" t="s">
        <v>716</v>
      </c>
      <c r="C159" s="124" t="s">
        <v>796</v>
      </c>
      <c r="D159" s="125" t="s">
        <v>345</v>
      </c>
      <c r="E159" s="224" t="s">
        <v>446</v>
      </c>
      <c r="F159" s="302">
        <v>3000</v>
      </c>
      <c r="G159" s="439">
        <v>0</v>
      </c>
      <c r="H159" s="443">
        <v>0</v>
      </c>
      <c r="I159" s="438">
        <v>0</v>
      </c>
      <c r="J159" s="863">
        <f t="shared" si="17"/>
        <v>0</v>
      </c>
      <c r="K159" s="438">
        <v>0</v>
      </c>
      <c r="L159" s="440">
        <v>0</v>
      </c>
      <c r="M159" s="444">
        <v>0</v>
      </c>
      <c r="N159" s="863">
        <f t="shared" si="18"/>
        <v>0</v>
      </c>
      <c r="O159" s="440">
        <v>0</v>
      </c>
      <c r="P159" s="440">
        <v>3000</v>
      </c>
      <c r="Q159" s="440">
        <v>0</v>
      </c>
      <c r="R159" s="863">
        <f t="shared" si="14"/>
        <v>3000</v>
      </c>
      <c r="S159" s="440">
        <v>0</v>
      </c>
      <c r="T159" s="440">
        <v>0</v>
      </c>
      <c r="U159" s="440"/>
      <c r="V159" s="863">
        <f t="shared" si="15"/>
        <v>0</v>
      </c>
      <c r="W159" s="717">
        <f t="shared" si="16"/>
        <v>3000</v>
      </c>
      <c r="X159" s="328"/>
      <c r="Y159" s="77"/>
      <c r="Z159" s="77"/>
      <c r="AA159" s="77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</row>
    <row r="160" spans="1:58" s="84" customFormat="1" ht="28.5" customHeight="1">
      <c r="A160" s="295">
        <v>125</v>
      </c>
      <c r="B160" s="565" t="s">
        <v>772</v>
      </c>
      <c r="C160" s="296" t="s">
        <v>632</v>
      </c>
      <c r="D160" s="297" t="s">
        <v>476</v>
      </c>
      <c r="E160" s="81" t="s">
        <v>307</v>
      </c>
      <c r="F160" s="302">
        <v>5000</v>
      </c>
      <c r="G160" s="439">
        <v>0</v>
      </c>
      <c r="H160" s="443">
        <v>0</v>
      </c>
      <c r="I160" s="438">
        <v>0</v>
      </c>
      <c r="J160" s="863">
        <f t="shared" si="17"/>
        <v>0</v>
      </c>
      <c r="K160" s="438">
        <v>5000</v>
      </c>
      <c r="L160" s="440">
        <v>0</v>
      </c>
      <c r="M160" s="444">
        <v>0</v>
      </c>
      <c r="N160" s="863">
        <f t="shared" si="18"/>
        <v>5000</v>
      </c>
      <c r="O160" s="440">
        <v>0</v>
      </c>
      <c r="P160" s="440">
        <v>0</v>
      </c>
      <c r="Q160" s="440">
        <v>0</v>
      </c>
      <c r="R160" s="863">
        <f t="shared" si="14"/>
        <v>0</v>
      </c>
      <c r="S160" s="440">
        <v>0</v>
      </c>
      <c r="T160" s="440">
        <v>0</v>
      </c>
      <c r="U160" s="440">
        <v>0</v>
      </c>
      <c r="V160" s="863">
        <f t="shared" si="15"/>
        <v>0</v>
      </c>
      <c r="W160" s="717">
        <f t="shared" si="16"/>
        <v>5000</v>
      </c>
      <c r="X160" s="328"/>
      <c r="Y160" s="77"/>
      <c r="Z160" s="77"/>
      <c r="AA160" s="77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</row>
    <row r="161" spans="1:58" s="409" customFormat="1" ht="48.75" customHeight="1">
      <c r="A161" s="295">
        <v>126</v>
      </c>
      <c r="B161" s="592" t="s">
        <v>707</v>
      </c>
      <c r="C161" s="296" t="s">
        <v>632</v>
      </c>
      <c r="D161" s="297" t="s">
        <v>476</v>
      </c>
      <c r="E161" s="298" t="s">
        <v>307</v>
      </c>
      <c r="F161" s="302">
        <v>30000</v>
      </c>
      <c r="G161" s="439">
        <v>0</v>
      </c>
      <c r="H161" s="443">
        <v>0</v>
      </c>
      <c r="I161" s="438">
        <v>0</v>
      </c>
      <c r="J161" s="863">
        <f t="shared" si="17"/>
        <v>0</v>
      </c>
      <c r="K161" s="438">
        <v>0</v>
      </c>
      <c r="L161" s="440">
        <v>0</v>
      </c>
      <c r="M161" s="444">
        <v>0</v>
      </c>
      <c r="N161" s="863">
        <f t="shared" si="18"/>
        <v>0</v>
      </c>
      <c r="O161" s="440">
        <v>0</v>
      </c>
      <c r="P161" s="440">
        <v>30000</v>
      </c>
      <c r="Q161" s="440">
        <v>0</v>
      </c>
      <c r="R161" s="863">
        <f t="shared" si="14"/>
        <v>30000</v>
      </c>
      <c r="S161" s="440">
        <v>0</v>
      </c>
      <c r="T161" s="440">
        <v>0</v>
      </c>
      <c r="U161" s="440">
        <v>0</v>
      </c>
      <c r="V161" s="863">
        <f t="shared" si="15"/>
        <v>0</v>
      </c>
      <c r="W161" s="717">
        <f aca="true" t="shared" si="19" ref="W161:W214">SUM(U161+T161+S161+R161+N161+J161)</f>
        <v>30000</v>
      </c>
      <c r="X161" s="398"/>
      <c r="Y161" s="399"/>
      <c r="Z161" s="399"/>
      <c r="AA161" s="399"/>
      <c r="AB161" s="408"/>
      <c r="AC161" s="408"/>
      <c r="AD161" s="408"/>
      <c r="AE161" s="408"/>
      <c r="AF161" s="408"/>
      <c r="AG161" s="408"/>
      <c r="AH161" s="408"/>
      <c r="AI161" s="408"/>
      <c r="AJ161" s="408"/>
      <c r="AK161" s="408"/>
      <c r="AL161" s="408"/>
      <c r="AM161" s="408"/>
      <c r="AN161" s="408"/>
      <c r="AO161" s="408"/>
      <c r="AP161" s="408"/>
      <c r="AQ161" s="408"/>
      <c r="AR161" s="408"/>
      <c r="AS161" s="408"/>
      <c r="AT161" s="408"/>
      <c r="AU161" s="408"/>
      <c r="AV161" s="408"/>
      <c r="AW161" s="408"/>
      <c r="AX161" s="408"/>
      <c r="AY161" s="408"/>
      <c r="AZ161" s="408"/>
      <c r="BA161" s="408"/>
      <c r="BB161" s="408"/>
      <c r="BC161" s="408"/>
      <c r="BD161" s="408"/>
      <c r="BE161" s="408"/>
      <c r="BF161" s="408"/>
    </row>
    <row r="162" spans="1:58" s="409" customFormat="1" ht="48.75" customHeight="1">
      <c r="A162" s="295">
        <v>127</v>
      </c>
      <c r="B162" s="592" t="s">
        <v>708</v>
      </c>
      <c r="C162" s="296" t="s">
        <v>632</v>
      </c>
      <c r="D162" s="297" t="s">
        <v>476</v>
      </c>
      <c r="E162" s="298" t="s">
        <v>307</v>
      </c>
      <c r="F162" s="302">
        <v>6000</v>
      </c>
      <c r="G162" s="439">
        <v>0</v>
      </c>
      <c r="H162" s="443">
        <v>0</v>
      </c>
      <c r="I162" s="438">
        <v>0</v>
      </c>
      <c r="J162" s="863">
        <f t="shared" si="17"/>
        <v>0</v>
      </c>
      <c r="K162" s="438">
        <v>6000</v>
      </c>
      <c r="L162" s="440">
        <v>0</v>
      </c>
      <c r="M162" s="444">
        <v>0</v>
      </c>
      <c r="N162" s="863">
        <f t="shared" si="18"/>
        <v>6000</v>
      </c>
      <c r="O162" s="440">
        <v>0</v>
      </c>
      <c r="P162" s="440">
        <v>0</v>
      </c>
      <c r="Q162" s="440">
        <v>0</v>
      </c>
      <c r="R162" s="863">
        <f t="shared" si="14"/>
        <v>0</v>
      </c>
      <c r="S162" s="440">
        <v>0</v>
      </c>
      <c r="T162" s="440">
        <v>0</v>
      </c>
      <c r="U162" s="440">
        <v>0</v>
      </c>
      <c r="V162" s="863">
        <f t="shared" si="15"/>
        <v>0</v>
      </c>
      <c r="W162" s="717">
        <f t="shared" si="19"/>
        <v>6000</v>
      </c>
      <c r="X162" s="398"/>
      <c r="Y162" s="399"/>
      <c r="Z162" s="399"/>
      <c r="AA162" s="399"/>
      <c r="AB162" s="408"/>
      <c r="AC162" s="408"/>
      <c r="AD162" s="408"/>
      <c r="AE162" s="408"/>
      <c r="AF162" s="408"/>
      <c r="AG162" s="408"/>
      <c r="AH162" s="408"/>
      <c r="AI162" s="408"/>
      <c r="AJ162" s="408"/>
      <c r="AK162" s="408"/>
      <c r="AL162" s="408"/>
      <c r="AM162" s="408"/>
      <c r="AN162" s="408"/>
      <c r="AO162" s="408"/>
      <c r="AP162" s="408"/>
      <c r="AQ162" s="408"/>
      <c r="AR162" s="408"/>
      <c r="AS162" s="408"/>
      <c r="AT162" s="408"/>
      <c r="AU162" s="408"/>
      <c r="AV162" s="408"/>
      <c r="AW162" s="408"/>
      <c r="AX162" s="408"/>
      <c r="AY162" s="408"/>
      <c r="AZ162" s="408"/>
      <c r="BA162" s="408"/>
      <c r="BB162" s="408"/>
      <c r="BC162" s="408"/>
      <c r="BD162" s="408"/>
      <c r="BE162" s="408"/>
      <c r="BF162" s="408"/>
    </row>
    <row r="163" spans="1:58" s="409" customFormat="1" ht="28.5" customHeight="1">
      <c r="A163" s="295">
        <v>128</v>
      </c>
      <c r="B163" s="565" t="s">
        <v>709</v>
      </c>
      <c r="C163" s="296" t="s">
        <v>632</v>
      </c>
      <c r="D163" s="297" t="s">
        <v>476</v>
      </c>
      <c r="E163" s="298" t="s">
        <v>307</v>
      </c>
      <c r="F163" s="302">
        <v>3000</v>
      </c>
      <c r="G163" s="439">
        <v>0</v>
      </c>
      <c r="H163" s="443">
        <v>0</v>
      </c>
      <c r="I163" s="438">
        <v>0</v>
      </c>
      <c r="J163" s="863">
        <f t="shared" si="17"/>
        <v>0</v>
      </c>
      <c r="K163" s="438">
        <v>3000</v>
      </c>
      <c r="L163" s="440">
        <v>0</v>
      </c>
      <c r="M163" s="444">
        <v>0</v>
      </c>
      <c r="N163" s="863">
        <f t="shared" si="18"/>
        <v>3000</v>
      </c>
      <c r="O163" s="440">
        <v>0</v>
      </c>
      <c r="P163" s="440">
        <v>0</v>
      </c>
      <c r="Q163" s="440">
        <v>0</v>
      </c>
      <c r="R163" s="863">
        <f t="shared" si="14"/>
        <v>0</v>
      </c>
      <c r="S163" s="440">
        <v>0</v>
      </c>
      <c r="T163" s="440">
        <v>0</v>
      </c>
      <c r="U163" s="440">
        <v>0</v>
      </c>
      <c r="V163" s="863">
        <f t="shared" si="15"/>
        <v>0</v>
      </c>
      <c r="W163" s="717">
        <f t="shared" si="19"/>
        <v>3000</v>
      </c>
      <c r="X163" s="398"/>
      <c r="Y163" s="399"/>
      <c r="Z163" s="399"/>
      <c r="AA163" s="399"/>
      <c r="AB163" s="408"/>
      <c r="AC163" s="408"/>
      <c r="AD163" s="408"/>
      <c r="AE163" s="408"/>
      <c r="AF163" s="408"/>
      <c r="AG163" s="408"/>
      <c r="AH163" s="408"/>
      <c r="AI163" s="408"/>
      <c r="AJ163" s="408"/>
      <c r="AK163" s="408"/>
      <c r="AL163" s="408"/>
      <c r="AM163" s="408"/>
      <c r="AN163" s="408"/>
      <c r="AO163" s="408"/>
      <c r="AP163" s="408"/>
      <c r="AQ163" s="408"/>
      <c r="AR163" s="408"/>
      <c r="AS163" s="408"/>
      <c r="AT163" s="408"/>
      <c r="AU163" s="408"/>
      <c r="AV163" s="408"/>
      <c r="AW163" s="408"/>
      <c r="AX163" s="408"/>
      <c r="AY163" s="408"/>
      <c r="AZ163" s="408"/>
      <c r="BA163" s="408"/>
      <c r="BB163" s="408"/>
      <c r="BC163" s="408"/>
      <c r="BD163" s="408"/>
      <c r="BE163" s="408"/>
      <c r="BF163" s="408"/>
    </row>
    <row r="164" spans="1:58" s="409" customFormat="1" ht="47.25" customHeight="1">
      <c r="A164" s="295">
        <v>129</v>
      </c>
      <c r="B164" s="592" t="s">
        <v>710</v>
      </c>
      <c r="C164" s="296" t="s">
        <v>632</v>
      </c>
      <c r="D164" s="297" t="s">
        <v>476</v>
      </c>
      <c r="E164" s="298" t="s">
        <v>307</v>
      </c>
      <c r="F164" s="302">
        <v>3000</v>
      </c>
      <c r="G164" s="439">
        <v>0</v>
      </c>
      <c r="H164" s="443">
        <v>0</v>
      </c>
      <c r="I164" s="438">
        <v>0</v>
      </c>
      <c r="J164" s="863">
        <f t="shared" si="17"/>
        <v>0</v>
      </c>
      <c r="K164" s="438">
        <v>0</v>
      </c>
      <c r="L164" s="440">
        <v>0</v>
      </c>
      <c r="M164" s="444">
        <v>0</v>
      </c>
      <c r="N164" s="863">
        <f t="shared" si="18"/>
        <v>0</v>
      </c>
      <c r="O164" s="440">
        <v>3000</v>
      </c>
      <c r="P164" s="440">
        <v>0</v>
      </c>
      <c r="Q164" s="440">
        <v>0</v>
      </c>
      <c r="R164" s="863">
        <f t="shared" si="14"/>
        <v>3000</v>
      </c>
      <c r="S164" s="440">
        <v>0</v>
      </c>
      <c r="T164" s="440">
        <v>0</v>
      </c>
      <c r="U164" s="440">
        <v>0</v>
      </c>
      <c r="V164" s="863">
        <f t="shared" si="15"/>
        <v>0</v>
      </c>
      <c r="W164" s="717">
        <f t="shared" si="19"/>
        <v>3000</v>
      </c>
      <c r="X164" s="398"/>
      <c r="Y164" s="399"/>
      <c r="Z164" s="399"/>
      <c r="AA164" s="399"/>
      <c r="AB164" s="408"/>
      <c r="AC164" s="408"/>
      <c r="AD164" s="408"/>
      <c r="AE164" s="408"/>
      <c r="AF164" s="408"/>
      <c r="AG164" s="408"/>
      <c r="AH164" s="408"/>
      <c r="AI164" s="408"/>
      <c r="AJ164" s="408"/>
      <c r="AK164" s="408"/>
      <c r="AL164" s="408"/>
      <c r="AM164" s="408"/>
      <c r="AN164" s="408"/>
      <c r="AO164" s="408"/>
      <c r="AP164" s="408"/>
      <c r="AQ164" s="408"/>
      <c r="AR164" s="408"/>
      <c r="AS164" s="408"/>
      <c r="AT164" s="408"/>
      <c r="AU164" s="408"/>
      <c r="AV164" s="408"/>
      <c r="AW164" s="408"/>
      <c r="AX164" s="408"/>
      <c r="AY164" s="408"/>
      <c r="AZ164" s="408"/>
      <c r="BA164" s="408"/>
      <c r="BB164" s="408"/>
      <c r="BC164" s="408"/>
      <c r="BD164" s="408"/>
      <c r="BE164" s="408"/>
      <c r="BF164" s="408"/>
    </row>
    <row r="165" spans="1:58" s="409" customFormat="1" ht="30" customHeight="1">
      <c r="A165" s="295">
        <v>130</v>
      </c>
      <c r="B165" s="634" t="s">
        <v>711</v>
      </c>
      <c r="C165" s="296" t="s">
        <v>632</v>
      </c>
      <c r="D165" s="297" t="s">
        <v>476</v>
      </c>
      <c r="E165" s="298" t="s">
        <v>307</v>
      </c>
      <c r="F165" s="302">
        <v>12000</v>
      </c>
      <c r="G165" s="439">
        <v>0</v>
      </c>
      <c r="H165" s="443">
        <v>0</v>
      </c>
      <c r="I165" s="438">
        <v>12000</v>
      </c>
      <c r="J165" s="863">
        <f t="shared" si="17"/>
        <v>12000</v>
      </c>
      <c r="K165" s="438">
        <v>0</v>
      </c>
      <c r="L165" s="440">
        <v>0</v>
      </c>
      <c r="M165" s="444">
        <v>0</v>
      </c>
      <c r="N165" s="863">
        <f t="shared" si="18"/>
        <v>0</v>
      </c>
      <c r="O165" s="440">
        <v>0</v>
      </c>
      <c r="P165" s="440">
        <v>0</v>
      </c>
      <c r="Q165" s="440">
        <v>0</v>
      </c>
      <c r="R165" s="863">
        <f t="shared" si="14"/>
        <v>0</v>
      </c>
      <c r="S165" s="440">
        <v>0</v>
      </c>
      <c r="T165" s="440">
        <v>0</v>
      </c>
      <c r="U165" s="440">
        <v>0</v>
      </c>
      <c r="V165" s="863">
        <f t="shared" si="15"/>
        <v>0</v>
      </c>
      <c r="W165" s="717">
        <f t="shared" si="19"/>
        <v>12000</v>
      </c>
      <c r="X165" s="398"/>
      <c r="Y165" s="399"/>
      <c r="Z165" s="399"/>
      <c r="AA165" s="399"/>
      <c r="AB165" s="408"/>
      <c r="AC165" s="408"/>
      <c r="AD165" s="408"/>
      <c r="AE165" s="408"/>
      <c r="AF165" s="408"/>
      <c r="AG165" s="408"/>
      <c r="AH165" s="408"/>
      <c r="AI165" s="408"/>
      <c r="AJ165" s="408"/>
      <c r="AK165" s="408"/>
      <c r="AL165" s="408"/>
      <c r="AM165" s="408"/>
      <c r="AN165" s="408"/>
      <c r="AO165" s="408"/>
      <c r="AP165" s="408"/>
      <c r="AQ165" s="408"/>
      <c r="AR165" s="408"/>
      <c r="AS165" s="408"/>
      <c r="AT165" s="408"/>
      <c r="AU165" s="408"/>
      <c r="AV165" s="408"/>
      <c r="AW165" s="408"/>
      <c r="AX165" s="408"/>
      <c r="AY165" s="408"/>
      <c r="AZ165" s="408"/>
      <c r="BA165" s="408"/>
      <c r="BB165" s="408"/>
      <c r="BC165" s="408"/>
      <c r="BD165" s="408"/>
      <c r="BE165" s="408"/>
      <c r="BF165" s="408"/>
    </row>
    <row r="166" spans="1:58" s="409" customFormat="1" ht="30" customHeight="1">
      <c r="A166" s="295">
        <v>131</v>
      </c>
      <c r="B166" s="565" t="s">
        <v>712</v>
      </c>
      <c r="C166" s="296" t="s">
        <v>632</v>
      </c>
      <c r="D166" s="297" t="s">
        <v>476</v>
      </c>
      <c r="E166" s="298" t="s">
        <v>307</v>
      </c>
      <c r="F166" s="302">
        <v>2000</v>
      </c>
      <c r="G166" s="439">
        <v>0</v>
      </c>
      <c r="H166" s="443">
        <v>0</v>
      </c>
      <c r="I166" s="438">
        <v>0</v>
      </c>
      <c r="J166" s="863">
        <f t="shared" si="17"/>
        <v>0</v>
      </c>
      <c r="K166" s="438">
        <v>0</v>
      </c>
      <c r="L166" s="440">
        <v>0</v>
      </c>
      <c r="M166" s="438">
        <v>2000</v>
      </c>
      <c r="N166" s="863">
        <f t="shared" si="18"/>
        <v>2000</v>
      </c>
      <c r="O166" s="440">
        <v>0</v>
      </c>
      <c r="P166" s="440">
        <v>0</v>
      </c>
      <c r="Q166" s="440">
        <v>0</v>
      </c>
      <c r="R166" s="863">
        <f t="shared" si="14"/>
        <v>0</v>
      </c>
      <c r="S166" s="440">
        <v>0</v>
      </c>
      <c r="T166" s="440">
        <v>0</v>
      </c>
      <c r="U166" s="440">
        <v>0</v>
      </c>
      <c r="V166" s="863">
        <f t="shared" si="15"/>
        <v>0</v>
      </c>
      <c r="W166" s="717">
        <f t="shared" si="19"/>
        <v>2000</v>
      </c>
      <c r="X166" s="398"/>
      <c r="Y166" s="399"/>
      <c r="Z166" s="399"/>
      <c r="AA166" s="399"/>
      <c r="AB166" s="408"/>
      <c r="AC166" s="408"/>
      <c r="AD166" s="408"/>
      <c r="AE166" s="408"/>
      <c r="AF166" s="408"/>
      <c r="AG166" s="408"/>
      <c r="AH166" s="408"/>
      <c r="AI166" s="408"/>
      <c r="AJ166" s="408"/>
      <c r="AK166" s="408"/>
      <c r="AL166" s="408"/>
      <c r="AM166" s="408"/>
      <c r="AN166" s="408"/>
      <c r="AO166" s="408"/>
      <c r="AP166" s="408"/>
      <c r="AQ166" s="408"/>
      <c r="AR166" s="408"/>
      <c r="AS166" s="408"/>
      <c r="AT166" s="408"/>
      <c r="AU166" s="408"/>
      <c r="AV166" s="408"/>
      <c r="AW166" s="408"/>
      <c r="AX166" s="408"/>
      <c r="AY166" s="408"/>
      <c r="AZ166" s="408"/>
      <c r="BA166" s="408"/>
      <c r="BB166" s="408"/>
      <c r="BC166" s="408"/>
      <c r="BD166" s="408"/>
      <c r="BE166" s="408"/>
      <c r="BF166" s="408"/>
    </row>
    <row r="167" spans="1:58" s="409" customFormat="1" ht="44.25" customHeight="1">
      <c r="A167" s="295">
        <v>132</v>
      </c>
      <c r="B167" s="592" t="s">
        <v>713</v>
      </c>
      <c r="C167" s="296" t="s">
        <v>632</v>
      </c>
      <c r="D167" s="297" t="s">
        <v>476</v>
      </c>
      <c r="E167" s="298" t="s">
        <v>307</v>
      </c>
      <c r="F167" s="443">
        <v>0</v>
      </c>
      <c r="G167" s="439">
        <v>0</v>
      </c>
      <c r="H167" s="443">
        <v>0</v>
      </c>
      <c r="I167" s="438">
        <v>0</v>
      </c>
      <c r="J167" s="863">
        <f t="shared" si="17"/>
        <v>0</v>
      </c>
      <c r="K167" s="438">
        <v>0</v>
      </c>
      <c r="L167" s="440">
        <v>0</v>
      </c>
      <c r="M167" s="438">
        <v>0</v>
      </c>
      <c r="N167" s="863">
        <f t="shared" si="18"/>
        <v>0</v>
      </c>
      <c r="O167" s="440">
        <v>0</v>
      </c>
      <c r="P167" s="440">
        <v>0</v>
      </c>
      <c r="Q167" s="440">
        <v>0</v>
      </c>
      <c r="R167" s="863">
        <f t="shared" si="14"/>
        <v>0</v>
      </c>
      <c r="S167" s="440">
        <v>0</v>
      </c>
      <c r="T167" s="440">
        <v>0</v>
      </c>
      <c r="U167" s="440">
        <v>0</v>
      </c>
      <c r="V167" s="863">
        <f t="shared" si="15"/>
        <v>0</v>
      </c>
      <c r="W167" s="717">
        <f t="shared" si="19"/>
        <v>0</v>
      </c>
      <c r="X167" s="398"/>
      <c r="Y167" s="399"/>
      <c r="Z167" s="399"/>
      <c r="AA167" s="399"/>
      <c r="AB167" s="408"/>
      <c r="AC167" s="408"/>
      <c r="AD167" s="408"/>
      <c r="AE167" s="408"/>
      <c r="AF167" s="408"/>
      <c r="AG167" s="408"/>
      <c r="AH167" s="408"/>
      <c r="AI167" s="408"/>
      <c r="AJ167" s="408"/>
      <c r="AK167" s="408"/>
      <c r="AL167" s="408"/>
      <c r="AM167" s="408"/>
      <c r="AN167" s="408"/>
      <c r="AO167" s="408"/>
      <c r="AP167" s="408"/>
      <c r="AQ167" s="408"/>
      <c r="AR167" s="408"/>
      <c r="AS167" s="408"/>
      <c r="AT167" s="408"/>
      <c r="AU167" s="408"/>
      <c r="AV167" s="408"/>
      <c r="AW167" s="408"/>
      <c r="AX167" s="408"/>
      <c r="AY167" s="408"/>
      <c r="AZ167" s="408"/>
      <c r="BA167" s="408"/>
      <c r="BB167" s="408"/>
      <c r="BC167" s="408"/>
      <c r="BD167" s="408"/>
      <c r="BE167" s="408"/>
      <c r="BF167" s="408"/>
    </row>
    <row r="168" spans="1:58" s="409" customFormat="1" ht="28.5" customHeight="1">
      <c r="A168" s="295">
        <v>133</v>
      </c>
      <c r="B168" s="407" t="s">
        <v>721</v>
      </c>
      <c r="C168" s="296" t="s">
        <v>367</v>
      </c>
      <c r="D168" s="297" t="s">
        <v>365</v>
      </c>
      <c r="E168" s="298" t="s">
        <v>368</v>
      </c>
      <c r="F168" s="445">
        <v>0</v>
      </c>
      <c r="G168" s="439">
        <v>0</v>
      </c>
      <c r="H168" s="443">
        <v>0</v>
      </c>
      <c r="I168" s="438">
        <v>0</v>
      </c>
      <c r="J168" s="863">
        <f t="shared" si="17"/>
        <v>0</v>
      </c>
      <c r="K168" s="438">
        <v>0</v>
      </c>
      <c r="L168" s="440">
        <v>0</v>
      </c>
      <c r="M168" s="438">
        <v>0</v>
      </c>
      <c r="N168" s="863">
        <f t="shared" si="18"/>
        <v>0</v>
      </c>
      <c r="O168" s="440">
        <v>0</v>
      </c>
      <c r="P168" s="440">
        <v>0</v>
      </c>
      <c r="Q168" s="440">
        <v>0</v>
      </c>
      <c r="R168" s="863">
        <f t="shared" si="14"/>
        <v>0</v>
      </c>
      <c r="S168" s="440">
        <v>0</v>
      </c>
      <c r="T168" s="440">
        <v>0</v>
      </c>
      <c r="U168" s="440">
        <v>0</v>
      </c>
      <c r="V168" s="863">
        <f t="shared" si="15"/>
        <v>0</v>
      </c>
      <c r="W168" s="717">
        <f t="shared" si="19"/>
        <v>0</v>
      </c>
      <c r="X168" s="398"/>
      <c r="Y168" s="399"/>
      <c r="Z168" s="399"/>
      <c r="AA168" s="399"/>
      <c r="AB168" s="408"/>
      <c r="AC168" s="408"/>
      <c r="AD168" s="408"/>
      <c r="AE168" s="408"/>
      <c r="AF168" s="408"/>
      <c r="AG168" s="408"/>
      <c r="AH168" s="408"/>
      <c r="AI168" s="408"/>
      <c r="AJ168" s="408"/>
      <c r="AK168" s="408"/>
      <c r="AL168" s="408"/>
      <c r="AM168" s="408"/>
      <c r="AN168" s="408"/>
      <c r="AO168" s="408"/>
      <c r="AP168" s="408"/>
      <c r="AQ168" s="408"/>
      <c r="AR168" s="408"/>
      <c r="AS168" s="408"/>
      <c r="AT168" s="408"/>
      <c r="AU168" s="408"/>
      <c r="AV168" s="408"/>
      <c r="AW168" s="408"/>
      <c r="AX168" s="408"/>
      <c r="AY168" s="408"/>
      <c r="AZ168" s="408"/>
      <c r="BA168" s="408"/>
      <c r="BB168" s="408"/>
      <c r="BC168" s="408"/>
      <c r="BD168" s="408"/>
      <c r="BE168" s="408"/>
      <c r="BF168" s="408"/>
    </row>
    <row r="169" spans="1:58" s="409" customFormat="1" ht="48.75" customHeight="1">
      <c r="A169" s="295">
        <v>134</v>
      </c>
      <c r="B169" s="304" t="s">
        <v>722</v>
      </c>
      <c r="C169" s="296" t="s">
        <v>367</v>
      </c>
      <c r="D169" s="297" t="s">
        <v>365</v>
      </c>
      <c r="E169" s="298" t="s">
        <v>368</v>
      </c>
      <c r="F169" s="302">
        <v>12000</v>
      </c>
      <c r="G169" s="439">
        <v>0</v>
      </c>
      <c r="H169" s="443">
        <v>0</v>
      </c>
      <c r="I169" s="438">
        <v>0</v>
      </c>
      <c r="J169" s="863">
        <f t="shared" si="17"/>
        <v>0</v>
      </c>
      <c r="K169" s="438">
        <v>0</v>
      </c>
      <c r="L169" s="440">
        <v>0</v>
      </c>
      <c r="M169" s="438">
        <v>12000</v>
      </c>
      <c r="N169" s="863">
        <f t="shared" si="18"/>
        <v>12000</v>
      </c>
      <c r="O169" s="440">
        <v>0</v>
      </c>
      <c r="P169" s="440">
        <v>0</v>
      </c>
      <c r="Q169" s="440">
        <v>0</v>
      </c>
      <c r="R169" s="863">
        <f t="shared" si="14"/>
        <v>0</v>
      </c>
      <c r="S169" s="440">
        <v>0</v>
      </c>
      <c r="T169" s="440">
        <v>0</v>
      </c>
      <c r="U169" s="440">
        <v>0</v>
      </c>
      <c r="V169" s="863">
        <f t="shared" si="15"/>
        <v>0</v>
      </c>
      <c r="W169" s="717">
        <f t="shared" si="19"/>
        <v>12000</v>
      </c>
      <c r="X169" s="398"/>
      <c r="Y169" s="399"/>
      <c r="Z169" s="399"/>
      <c r="AA169" s="399"/>
      <c r="AB169" s="408"/>
      <c r="AC169" s="408"/>
      <c r="AD169" s="408"/>
      <c r="AE169" s="408"/>
      <c r="AF169" s="408"/>
      <c r="AG169" s="408"/>
      <c r="AH169" s="408"/>
      <c r="AI169" s="408"/>
      <c r="AJ169" s="408"/>
      <c r="AK169" s="408"/>
      <c r="AL169" s="408"/>
      <c r="AM169" s="408"/>
      <c r="AN169" s="408"/>
      <c r="AO169" s="408"/>
      <c r="AP169" s="408"/>
      <c r="AQ169" s="408"/>
      <c r="AR169" s="408"/>
      <c r="AS169" s="408"/>
      <c r="AT169" s="408"/>
      <c r="AU169" s="408"/>
      <c r="AV169" s="408"/>
      <c r="AW169" s="408"/>
      <c r="AX169" s="408"/>
      <c r="AY169" s="408"/>
      <c r="AZ169" s="408"/>
      <c r="BA169" s="408"/>
      <c r="BB169" s="408"/>
      <c r="BC169" s="408"/>
      <c r="BD169" s="408"/>
      <c r="BE169" s="408"/>
      <c r="BF169" s="408"/>
    </row>
    <row r="170" spans="1:58" s="409" customFormat="1" ht="48" customHeight="1">
      <c r="A170" s="295">
        <v>135</v>
      </c>
      <c r="B170" s="312" t="s">
        <v>506</v>
      </c>
      <c r="C170" s="296" t="s">
        <v>367</v>
      </c>
      <c r="D170" s="297" t="s">
        <v>365</v>
      </c>
      <c r="E170" s="298" t="s">
        <v>368</v>
      </c>
      <c r="F170" s="302">
        <v>10000</v>
      </c>
      <c r="G170" s="439">
        <v>0</v>
      </c>
      <c r="H170" s="443">
        <v>0</v>
      </c>
      <c r="I170" s="438">
        <v>0</v>
      </c>
      <c r="J170" s="863">
        <f t="shared" si="17"/>
        <v>0</v>
      </c>
      <c r="K170" s="438">
        <v>0</v>
      </c>
      <c r="L170" s="440">
        <v>0</v>
      </c>
      <c r="M170" s="438">
        <v>0</v>
      </c>
      <c r="N170" s="863">
        <f t="shared" si="18"/>
        <v>0</v>
      </c>
      <c r="O170" s="440">
        <v>0</v>
      </c>
      <c r="P170" s="440">
        <v>0</v>
      </c>
      <c r="Q170" s="440">
        <v>10000</v>
      </c>
      <c r="R170" s="863">
        <f t="shared" si="14"/>
        <v>10000</v>
      </c>
      <c r="S170" s="440">
        <v>0</v>
      </c>
      <c r="T170" s="440">
        <v>0</v>
      </c>
      <c r="U170" s="440">
        <v>0</v>
      </c>
      <c r="V170" s="863">
        <f t="shared" si="15"/>
        <v>0</v>
      </c>
      <c r="W170" s="717">
        <f t="shared" si="19"/>
        <v>10000</v>
      </c>
      <c r="X170" s="398"/>
      <c r="Y170" s="399"/>
      <c r="Z170" s="399"/>
      <c r="AA170" s="399"/>
      <c r="AB170" s="408"/>
      <c r="AC170" s="408"/>
      <c r="AD170" s="408"/>
      <c r="AE170" s="408"/>
      <c r="AF170" s="408"/>
      <c r="AG170" s="408"/>
      <c r="AH170" s="408"/>
      <c r="AI170" s="408"/>
      <c r="AJ170" s="408"/>
      <c r="AK170" s="408"/>
      <c r="AL170" s="408"/>
      <c r="AM170" s="408"/>
      <c r="AN170" s="408"/>
      <c r="AO170" s="408"/>
      <c r="AP170" s="408"/>
      <c r="AQ170" s="408"/>
      <c r="AR170" s="408"/>
      <c r="AS170" s="408"/>
      <c r="AT170" s="408"/>
      <c r="AU170" s="408"/>
      <c r="AV170" s="408"/>
      <c r="AW170" s="408"/>
      <c r="AX170" s="408"/>
      <c r="AY170" s="408"/>
      <c r="AZ170" s="408"/>
      <c r="BA170" s="408"/>
      <c r="BB170" s="408"/>
      <c r="BC170" s="408"/>
      <c r="BD170" s="408"/>
      <c r="BE170" s="408"/>
      <c r="BF170" s="408"/>
    </row>
    <row r="171" spans="1:58" s="409" customFormat="1" ht="29.25" customHeight="1">
      <c r="A171" s="295">
        <v>136</v>
      </c>
      <c r="B171" s="312" t="s">
        <v>494</v>
      </c>
      <c r="C171" s="296" t="s">
        <v>367</v>
      </c>
      <c r="D171" s="297" t="s">
        <v>365</v>
      </c>
      <c r="E171" s="298" t="s">
        <v>368</v>
      </c>
      <c r="F171" s="302">
        <v>0</v>
      </c>
      <c r="G171" s="439">
        <v>0</v>
      </c>
      <c r="H171" s="443">
        <v>0</v>
      </c>
      <c r="I171" s="438">
        <v>0</v>
      </c>
      <c r="J171" s="863">
        <f t="shared" si="17"/>
        <v>0</v>
      </c>
      <c r="K171" s="438">
        <v>0</v>
      </c>
      <c r="L171" s="440">
        <v>0</v>
      </c>
      <c r="M171" s="438">
        <v>0</v>
      </c>
      <c r="N171" s="863">
        <f t="shared" si="18"/>
        <v>0</v>
      </c>
      <c r="O171" s="440">
        <v>0</v>
      </c>
      <c r="P171" s="440">
        <v>0</v>
      </c>
      <c r="Q171" s="440">
        <v>0</v>
      </c>
      <c r="R171" s="863">
        <f t="shared" si="14"/>
        <v>0</v>
      </c>
      <c r="S171" s="440">
        <v>0</v>
      </c>
      <c r="T171" s="440">
        <v>0</v>
      </c>
      <c r="U171" s="440">
        <v>0</v>
      </c>
      <c r="V171" s="863">
        <f t="shared" si="15"/>
        <v>0</v>
      </c>
      <c r="W171" s="717">
        <f t="shared" si="19"/>
        <v>0</v>
      </c>
      <c r="X171" s="398"/>
      <c r="Y171" s="399"/>
      <c r="Z171" s="399"/>
      <c r="AA171" s="399"/>
      <c r="AB171" s="408"/>
      <c r="AC171" s="408"/>
      <c r="AD171" s="408"/>
      <c r="AE171" s="408"/>
      <c r="AF171" s="408"/>
      <c r="AG171" s="408"/>
      <c r="AH171" s="408"/>
      <c r="AI171" s="408"/>
      <c r="AJ171" s="408"/>
      <c r="AK171" s="408"/>
      <c r="AL171" s="408"/>
      <c r="AM171" s="408"/>
      <c r="AN171" s="408"/>
      <c r="AO171" s="408"/>
      <c r="AP171" s="408"/>
      <c r="AQ171" s="408"/>
      <c r="AR171" s="408"/>
      <c r="AS171" s="408"/>
      <c r="AT171" s="408"/>
      <c r="AU171" s="408"/>
      <c r="AV171" s="408"/>
      <c r="AW171" s="408"/>
      <c r="AX171" s="408"/>
      <c r="AY171" s="408"/>
      <c r="AZ171" s="408"/>
      <c r="BA171" s="408"/>
      <c r="BB171" s="408"/>
      <c r="BC171" s="408"/>
      <c r="BD171" s="408"/>
      <c r="BE171" s="408"/>
      <c r="BF171" s="408"/>
    </row>
    <row r="172" spans="1:58" s="409" customFormat="1" ht="47.25" customHeight="1">
      <c r="A172" s="295">
        <v>137</v>
      </c>
      <c r="B172" s="312" t="s">
        <v>723</v>
      </c>
      <c r="C172" s="296" t="s">
        <v>367</v>
      </c>
      <c r="D172" s="297" t="s">
        <v>365</v>
      </c>
      <c r="E172" s="298" t="s">
        <v>368</v>
      </c>
      <c r="F172" s="443">
        <v>6000</v>
      </c>
      <c r="G172" s="439">
        <v>0</v>
      </c>
      <c r="H172" s="443">
        <v>0</v>
      </c>
      <c r="I172" s="438">
        <v>6000</v>
      </c>
      <c r="J172" s="863">
        <f t="shared" si="17"/>
        <v>6000</v>
      </c>
      <c r="K172" s="438">
        <v>0</v>
      </c>
      <c r="L172" s="440">
        <v>0</v>
      </c>
      <c r="M172" s="438">
        <v>0</v>
      </c>
      <c r="N172" s="863">
        <f t="shared" si="18"/>
        <v>0</v>
      </c>
      <c r="O172" s="440">
        <v>0</v>
      </c>
      <c r="P172" s="440">
        <v>0</v>
      </c>
      <c r="Q172" s="440">
        <v>0</v>
      </c>
      <c r="R172" s="863">
        <f t="shared" si="14"/>
        <v>0</v>
      </c>
      <c r="S172" s="440">
        <v>0</v>
      </c>
      <c r="T172" s="440">
        <v>0</v>
      </c>
      <c r="U172" s="440">
        <v>0</v>
      </c>
      <c r="V172" s="863">
        <f t="shared" si="15"/>
        <v>0</v>
      </c>
      <c r="W172" s="717">
        <f t="shared" si="19"/>
        <v>6000</v>
      </c>
      <c r="X172" s="398"/>
      <c r="Y172" s="399"/>
      <c r="Z172" s="399"/>
      <c r="AA172" s="399"/>
      <c r="AB172" s="408"/>
      <c r="AC172" s="408"/>
      <c r="AD172" s="408"/>
      <c r="AE172" s="408"/>
      <c r="AF172" s="408"/>
      <c r="AG172" s="408"/>
      <c r="AH172" s="408"/>
      <c r="AI172" s="408"/>
      <c r="AJ172" s="408"/>
      <c r="AK172" s="408"/>
      <c r="AL172" s="408"/>
      <c r="AM172" s="408"/>
      <c r="AN172" s="408"/>
      <c r="AO172" s="408"/>
      <c r="AP172" s="408"/>
      <c r="AQ172" s="408"/>
      <c r="AR172" s="408"/>
      <c r="AS172" s="408"/>
      <c r="AT172" s="408"/>
      <c r="AU172" s="408"/>
      <c r="AV172" s="408"/>
      <c r="AW172" s="408"/>
      <c r="AX172" s="408"/>
      <c r="AY172" s="408"/>
      <c r="AZ172" s="408"/>
      <c r="BA172" s="408"/>
      <c r="BB172" s="408"/>
      <c r="BC172" s="408"/>
      <c r="BD172" s="408"/>
      <c r="BE172" s="408"/>
      <c r="BF172" s="408"/>
    </row>
    <row r="173" spans="1:58" s="409" customFormat="1" ht="47.25" customHeight="1">
      <c r="A173" s="295">
        <v>138</v>
      </c>
      <c r="B173" s="564" t="s">
        <v>724</v>
      </c>
      <c r="C173" s="296" t="s">
        <v>367</v>
      </c>
      <c r="D173" s="297" t="s">
        <v>365</v>
      </c>
      <c r="E173" s="298" t="s">
        <v>368</v>
      </c>
      <c r="F173" s="440">
        <v>6000</v>
      </c>
      <c r="G173" s="439">
        <v>0</v>
      </c>
      <c r="H173" s="443">
        <v>0</v>
      </c>
      <c r="I173" s="438">
        <v>0</v>
      </c>
      <c r="J173" s="863">
        <f t="shared" si="17"/>
        <v>0</v>
      </c>
      <c r="K173" s="438">
        <v>0</v>
      </c>
      <c r="L173" s="440">
        <v>0</v>
      </c>
      <c r="M173" s="438">
        <v>0</v>
      </c>
      <c r="N173" s="863">
        <f t="shared" si="18"/>
        <v>0</v>
      </c>
      <c r="O173" s="440">
        <v>0</v>
      </c>
      <c r="P173" s="440">
        <v>0</v>
      </c>
      <c r="Q173" s="440">
        <v>0</v>
      </c>
      <c r="R173" s="863">
        <f t="shared" si="14"/>
        <v>0</v>
      </c>
      <c r="S173" s="440">
        <v>6000</v>
      </c>
      <c r="T173" s="440">
        <v>0</v>
      </c>
      <c r="U173" s="440">
        <v>0</v>
      </c>
      <c r="V173" s="863">
        <f t="shared" si="15"/>
        <v>6000</v>
      </c>
      <c r="W173" s="717">
        <f t="shared" si="19"/>
        <v>6000</v>
      </c>
      <c r="X173" s="398"/>
      <c r="Y173" s="399"/>
      <c r="Z173" s="399"/>
      <c r="AA173" s="399"/>
      <c r="AB173" s="408"/>
      <c r="AC173" s="408"/>
      <c r="AD173" s="408"/>
      <c r="AE173" s="408"/>
      <c r="AF173" s="408"/>
      <c r="AG173" s="408"/>
      <c r="AH173" s="408"/>
      <c r="AI173" s="408"/>
      <c r="AJ173" s="408"/>
      <c r="AK173" s="408"/>
      <c r="AL173" s="408"/>
      <c r="AM173" s="408"/>
      <c r="AN173" s="408"/>
      <c r="AO173" s="408"/>
      <c r="AP173" s="408"/>
      <c r="AQ173" s="408"/>
      <c r="AR173" s="408"/>
      <c r="AS173" s="408"/>
      <c r="AT173" s="408"/>
      <c r="AU173" s="408"/>
      <c r="AV173" s="408"/>
      <c r="AW173" s="408"/>
      <c r="AX173" s="408"/>
      <c r="AY173" s="408"/>
      <c r="AZ173" s="408"/>
      <c r="BA173" s="408"/>
      <c r="BB173" s="408"/>
      <c r="BC173" s="408"/>
      <c r="BD173" s="408"/>
      <c r="BE173" s="408"/>
      <c r="BF173" s="408"/>
    </row>
    <row r="174" spans="1:58" s="409" customFormat="1" ht="27.75" customHeight="1">
      <c r="A174" s="295">
        <v>139</v>
      </c>
      <c r="B174" s="312" t="s">
        <v>507</v>
      </c>
      <c r="C174" s="296" t="s">
        <v>367</v>
      </c>
      <c r="D174" s="297" t="s">
        <v>365</v>
      </c>
      <c r="E174" s="298" t="s">
        <v>368</v>
      </c>
      <c r="F174" s="440">
        <v>0</v>
      </c>
      <c r="G174" s="439">
        <v>0</v>
      </c>
      <c r="H174" s="443">
        <v>0</v>
      </c>
      <c r="I174" s="438">
        <v>0</v>
      </c>
      <c r="J174" s="863">
        <f t="shared" si="17"/>
        <v>0</v>
      </c>
      <c r="K174" s="438">
        <v>0</v>
      </c>
      <c r="L174" s="440">
        <v>0</v>
      </c>
      <c r="M174" s="438">
        <v>0</v>
      </c>
      <c r="N174" s="863">
        <f t="shared" si="18"/>
        <v>0</v>
      </c>
      <c r="O174" s="440">
        <v>0</v>
      </c>
      <c r="P174" s="440">
        <v>0</v>
      </c>
      <c r="Q174" s="440">
        <v>0</v>
      </c>
      <c r="R174" s="863">
        <f t="shared" si="14"/>
        <v>0</v>
      </c>
      <c r="S174" s="440">
        <v>0</v>
      </c>
      <c r="T174" s="440">
        <v>0</v>
      </c>
      <c r="U174" s="440">
        <v>0</v>
      </c>
      <c r="V174" s="863">
        <f t="shared" si="15"/>
        <v>0</v>
      </c>
      <c r="W174" s="717">
        <f t="shared" si="19"/>
        <v>0</v>
      </c>
      <c r="X174" s="398"/>
      <c r="Y174" s="399"/>
      <c r="Z174" s="399"/>
      <c r="AA174" s="399"/>
      <c r="AB174" s="408"/>
      <c r="AC174" s="408"/>
      <c r="AD174" s="408"/>
      <c r="AE174" s="408"/>
      <c r="AF174" s="408"/>
      <c r="AG174" s="408"/>
      <c r="AH174" s="408"/>
      <c r="AI174" s="408"/>
      <c r="AJ174" s="408"/>
      <c r="AK174" s="408"/>
      <c r="AL174" s="408"/>
      <c r="AM174" s="408"/>
      <c r="AN174" s="408"/>
      <c r="AO174" s="408"/>
      <c r="AP174" s="408"/>
      <c r="AQ174" s="408"/>
      <c r="AR174" s="408"/>
      <c r="AS174" s="408"/>
      <c r="AT174" s="408"/>
      <c r="AU174" s="408"/>
      <c r="AV174" s="408"/>
      <c r="AW174" s="408"/>
      <c r="AX174" s="408"/>
      <c r="AY174" s="408"/>
      <c r="AZ174" s="408"/>
      <c r="BA174" s="408"/>
      <c r="BB174" s="408"/>
      <c r="BC174" s="408"/>
      <c r="BD174" s="408"/>
      <c r="BE174" s="408"/>
      <c r="BF174" s="408"/>
    </row>
    <row r="175" spans="1:58" s="409" customFormat="1" ht="48" customHeight="1">
      <c r="A175" s="295">
        <v>140</v>
      </c>
      <c r="B175" s="312" t="s">
        <v>508</v>
      </c>
      <c r="C175" s="296" t="s">
        <v>367</v>
      </c>
      <c r="D175" s="297" t="s">
        <v>365</v>
      </c>
      <c r="E175" s="298" t="s">
        <v>368</v>
      </c>
      <c r="F175" s="440">
        <v>6000</v>
      </c>
      <c r="G175" s="439">
        <v>0</v>
      </c>
      <c r="H175" s="443">
        <v>0</v>
      </c>
      <c r="I175" s="438">
        <v>0</v>
      </c>
      <c r="J175" s="863">
        <f t="shared" si="17"/>
        <v>0</v>
      </c>
      <c r="K175" s="438">
        <v>0</v>
      </c>
      <c r="L175" s="440">
        <v>0</v>
      </c>
      <c r="M175" s="438">
        <v>6000</v>
      </c>
      <c r="N175" s="863">
        <f t="shared" si="18"/>
        <v>6000</v>
      </c>
      <c r="O175" s="440">
        <v>0</v>
      </c>
      <c r="P175" s="440">
        <v>0</v>
      </c>
      <c r="Q175" s="440">
        <v>0</v>
      </c>
      <c r="R175" s="863">
        <f t="shared" si="14"/>
        <v>0</v>
      </c>
      <c r="S175" s="440">
        <v>0</v>
      </c>
      <c r="T175" s="440">
        <v>0</v>
      </c>
      <c r="U175" s="440">
        <v>0</v>
      </c>
      <c r="V175" s="863">
        <f t="shared" si="15"/>
        <v>0</v>
      </c>
      <c r="W175" s="717">
        <f t="shared" si="19"/>
        <v>6000</v>
      </c>
      <c r="X175" s="398"/>
      <c r="Y175" s="399"/>
      <c r="Z175" s="399"/>
      <c r="AA175" s="399"/>
      <c r="AB175" s="408"/>
      <c r="AC175" s="408"/>
      <c r="AD175" s="408"/>
      <c r="AE175" s="408"/>
      <c r="AF175" s="408"/>
      <c r="AG175" s="408"/>
      <c r="AH175" s="408"/>
      <c r="AI175" s="408"/>
      <c r="AJ175" s="408"/>
      <c r="AK175" s="408"/>
      <c r="AL175" s="408"/>
      <c r="AM175" s="408"/>
      <c r="AN175" s="408"/>
      <c r="AO175" s="408"/>
      <c r="AP175" s="408"/>
      <c r="AQ175" s="408"/>
      <c r="AR175" s="408"/>
      <c r="AS175" s="408"/>
      <c r="AT175" s="408"/>
      <c r="AU175" s="408"/>
      <c r="AV175" s="408"/>
      <c r="AW175" s="408"/>
      <c r="AX175" s="408"/>
      <c r="AY175" s="408"/>
      <c r="AZ175" s="408"/>
      <c r="BA175" s="408"/>
      <c r="BB175" s="408"/>
      <c r="BC175" s="408"/>
      <c r="BD175" s="408"/>
      <c r="BE175" s="408"/>
      <c r="BF175" s="408"/>
    </row>
    <row r="176" spans="1:58" s="409" customFormat="1" ht="43.5" customHeight="1">
      <c r="A176" s="295">
        <v>141</v>
      </c>
      <c r="B176" s="312" t="s">
        <v>720</v>
      </c>
      <c r="C176" s="296" t="s">
        <v>367</v>
      </c>
      <c r="D176" s="297" t="s">
        <v>365</v>
      </c>
      <c r="E176" s="298" t="s">
        <v>368</v>
      </c>
      <c r="F176" s="440">
        <v>30000</v>
      </c>
      <c r="G176" s="439">
        <v>0</v>
      </c>
      <c r="H176" s="443">
        <v>0</v>
      </c>
      <c r="I176" s="438">
        <v>0</v>
      </c>
      <c r="J176" s="863">
        <f t="shared" si="17"/>
        <v>0</v>
      </c>
      <c r="K176" s="438">
        <v>0</v>
      </c>
      <c r="L176" s="440">
        <v>0</v>
      </c>
      <c r="M176" s="438">
        <v>0</v>
      </c>
      <c r="N176" s="863">
        <f t="shared" si="18"/>
        <v>0</v>
      </c>
      <c r="O176" s="440">
        <v>30000</v>
      </c>
      <c r="P176" s="440">
        <v>0</v>
      </c>
      <c r="Q176" s="440">
        <v>0</v>
      </c>
      <c r="R176" s="863">
        <f t="shared" si="14"/>
        <v>30000</v>
      </c>
      <c r="S176" s="440">
        <v>0</v>
      </c>
      <c r="T176" s="440">
        <v>0</v>
      </c>
      <c r="U176" s="440">
        <v>0</v>
      </c>
      <c r="V176" s="863">
        <f t="shared" si="15"/>
        <v>0</v>
      </c>
      <c r="W176" s="717">
        <f t="shared" si="19"/>
        <v>30000</v>
      </c>
      <c r="X176" s="398"/>
      <c r="Y176" s="399"/>
      <c r="Z176" s="399"/>
      <c r="AA176" s="399"/>
      <c r="AB176" s="408"/>
      <c r="AC176" s="408"/>
      <c r="AD176" s="408"/>
      <c r="AE176" s="408"/>
      <c r="AF176" s="408"/>
      <c r="AG176" s="408"/>
      <c r="AH176" s="408"/>
      <c r="AI176" s="408"/>
      <c r="AJ176" s="408"/>
      <c r="AK176" s="408"/>
      <c r="AL176" s="408"/>
      <c r="AM176" s="408"/>
      <c r="AN176" s="408"/>
      <c r="AO176" s="408"/>
      <c r="AP176" s="408"/>
      <c r="AQ176" s="408"/>
      <c r="AR176" s="408"/>
      <c r="AS176" s="408"/>
      <c r="AT176" s="408"/>
      <c r="AU176" s="408"/>
      <c r="AV176" s="408"/>
      <c r="AW176" s="408"/>
      <c r="AX176" s="408"/>
      <c r="AY176" s="408"/>
      <c r="AZ176" s="408"/>
      <c r="BA176" s="408"/>
      <c r="BB176" s="408"/>
      <c r="BC176" s="408"/>
      <c r="BD176" s="408"/>
      <c r="BE176" s="408"/>
      <c r="BF176" s="408"/>
    </row>
    <row r="177" spans="1:58" s="409" customFormat="1" ht="48.75" customHeight="1">
      <c r="A177" s="295">
        <v>142</v>
      </c>
      <c r="B177" s="312" t="s">
        <v>718</v>
      </c>
      <c r="C177" s="296" t="s">
        <v>367</v>
      </c>
      <c r="D177" s="297" t="s">
        <v>365</v>
      </c>
      <c r="E177" s="298" t="s">
        <v>368</v>
      </c>
      <c r="F177" s="440">
        <v>8000</v>
      </c>
      <c r="G177" s="439">
        <v>0</v>
      </c>
      <c r="H177" s="443">
        <v>0</v>
      </c>
      <c r="I177" s="438">
        <v>0</v>
      </c>
      <c r="J177" s="863">
        <f t="shared" si="17"/>
        <v>0</v>
      </c>
      <c r="K177" s="438">
        <v>0</v>
      </c>
      <c r="L177" s="440">
        <v>0</v>
      </c>
      <c r="M177" s="438">
        <v>0</v>
      </c>
      <c r="N177" s="863">
        <f t="shared" si="18"/>
        <v>0</v>
      </c>
      <c r="O177" s="440">
        <v>8000</v>
      </c>
      <c r="P177" s="440">
        <v>0</v>
      </c>
      <c r="Q177" s="440">
        <v>0</v>
      </c>
      <c r="R177" s="863">
        <f t="shared" si="14"/>
        <v>8000</v>
      </c>
      <c r="S177" s="440">
        <v>0</v>
      </c>
      <c r="T177" s="440">
        <v>0</v>
      </c>
      <c r="U177" s="440">
        <v>0</v>
      </c>
      <c r="V177" s="863">
        <f t="shared" si="15"/>
        <v>0</v>
      </c>
      <c r="W177" s="717">
        <f t="shared" si="19"/>
        <v>8000</v>
      </c>
      <c r="X177" s="398"/>
      <c r="Y177" s="399"/>
      <c r="Z177" s="399"/>
      <c r="AA177" s="399"/>
      <c r="AB177" s="408"/>
      <c r="AC177" s="408"/>
      <c r="AD177" s="408"/>
      <c r="AE177" s="408"/>
      <c r="AF177" s="408"/>
      <c r="AG177" s="408"/>
      <c r="AH177" s="408"/>
      <c r="AI177" s="408"/>
      <c r="AJ177" s="408"/>
      <c r="AK177" s="408"/>
      <c r="AL177" s="408"/>
      <c r="AM177" s="408"/>
      <c r="AN177" s="408"/>
      <c r="AO177" s="408"/>
      <c r="AP177" s="408"/>
      <c r="AQ177" s="408"/>
      <c r="AR177" s="408"/>
      <c r="AS177" s="408"/>
      <c r="AT177" s="408"/>
      <c r="AU177" s="408"/>
      <c r="AV177" s="408"/>
      <c r="AW177" s="408"/>
      <c r="AX177" s="408"/>
      <c r="AY177" s="408"/>
      <c r="AZ177" s="408"/>
      <c r="BA177" s="408"/>
      <c r="BB177" s="408"/>
      <c r="BC177" s="408"/>
      <c r="BD177" s="408"/>
      <c r="BE177" s="408"/>
      <c r="BF177" s="408"/>
    </row>
    <row r="178" spans="1:58" s="409" customFormat="1" ht="48.75" customHeight="1">
      <c r="A178" s="295">
        <v>143</v>
      </c>
      <c r="B178" s="314" t="s">
        <v>719</v>
      </c>
      <c r="C178" s="296" t="s">
        <v>367</v>
      </c>
      <c r="D178" s="297" t="s">
        <v>365</v>
      </c>
      <c r="E178" s="298" t="s">
        <v>368</v>
      </c>
      <c r="F178" s="440">
        <v>5000</v>
      </c>
      <c r="G178" s="439">
        <v>0</v>
      </c>
      <c r="H178" s="443">
        <v>0</v>
      </c>
      <c r="I178" s="438">
        <v>0</v>
      </c>
      <c r="J178" s="863">
        <f t="shared" si="17"/>
        <v>0</v>
      </c>
      <c r="K178" s="438">
        <v>0</v>
      </c>
      <c r="L178" s="440">
        <v>0</v>
      </c>
      <c r="M178" s="438">
        <v>5000</v>
      </c>
      <c r="N178" s="863">
        <f t="shared" si="18"/>
        <v>5000</v>
      </c>
      <c r="O178" s="440">
        <v>0</v>
      </c>
      <c r="P178" s="440">
        <v>0</v>
      </c>
      <c r="Q178" s="440">
        <v>0</v>
      </c>
      <c r="R178" s="863">
        <f t="shared" si="14"/>
        <v>0</v>
      </c>
      <c r="S178" s="440">
        <v>0</v>
      </c>
      <c r="T178" s="440">
        <v>0</v>
      </c>
      <c r="U178" s="440">
        <v>0</v>
      </c>
      <c r="V178" s="863">
        <f t="shared" si="15"/>
        <v>0</v>
      </c>
      <c r="W178" s="717">
        <f>SUM(U178+T178+S178+R178+N178+J178)</f>
        <v>5000</v>
      </c>
      <c r="X178" s="398"/>
      <c r="Y178" s="399"/>
      <c r="Z178" s="399"/>
      <c r="AA178" s="399"/>
      <c r="AB178" s="408"/>
      <c r="AC178" s="408"/>
      <c r="AD178" s="408"/>
      <c r="AE178" s="408"/>
      <c r="AF178" s="408"/>
      <c r="AG178" s="408"/>
      <c r="AH178" s="408"/>
      <c r="AI178" s="408"/>
      <c r="AJ178" s="408"/>
      <c r="AK178" s="408"/>
      <c r="AL178" s="408"/>
      <c r="AM178" s="408"/>
      <c r="AN178" s="408"/>
      <c r="AO178" s="408"/>
      <c r="AP178" s="408"/>
      <c r="AQ178" s="408"/>
      <c r="AR178" s="408"/>
      <c r="AS178" s="408"/>
      <c r="AT178" s="408"/>
      <c r="AU178" s="408"/>
      <c r="AV178" s="408"/>
      <c r="AW178" s="408"/>
      <c r="AX178" s="408"/>
      <c r="AY178" s="408"/>
      <c r="AZ178" s="408"/>
      <c r="BA178" s="408"/>
      <c r="BB178" s="408"/>
      <c r="BC178" s="408"/>
      <c r="BD178" s="408"/>
      <c r="BE178" s="408"/>
      <c r="BF178" s="408"/>
    </row>
    <row r="179" spans="1:58" s="409" customFormat="1" ht="28.5" customHeight="1">
      <c r="A179" s="295">
        <v>144</v>
      </c>
      <c r="B179" s="294" t="s">
        <v>509</v>
      </c>
      <c r="C179" s="296" t="s">
        <v>447</v>
      </c>
      <c r="D179" s="297" t="s">
        <v>448</v>
      </c>
      <c r="E179" s="298" t="s">
        <v>355</v>
      </c>
      <c r="F179" s="440">
        <v>2000</v>
      </c>
      <c r="G179" s="439">
        <v>0</v>
      </c>
      <c r="H179" s="443">
        <v>0</v>
      </c>
      <c r="I179" s="438">
        <v>0</v>
      </c>
      <c r="J179" s="863">
        <f t="shared" si="17"/>
        <v>0</v>
      </c>
      <c r="K179" s="438">
        <v>0</v>
      </c>
      <c r="L179" s="440">
        <v>0</v>
      </c>
      <c r="M179" s="438">
        <v>0</v>
      </c>
      <c r="N179" s="863">
        <f t="shared" si="18"/>
        <v>0</v>
      </c>
      <c r="O179" s="440">
        <v>0</v>
      </c>
      <c r="P179" s="440">
        <v>0</v>
      </c>
      <c r="Q179" s="440">
        <v>0</v>
      </c>
      <c r="R179" s="863">
        <f t="shared" si="14"/>
        <v>0</v>
      </c>
      <c r="S179" s="440">
        <v>0</v>
      </c>
      <c r="T179" s="440">
        <v>2000</v>
      </c>
      <c r="U179" s="440">
        <v>0</v>
      </c>
      <c r="V179" s="863">
        <f t="shared" si="15"/>
        <v>2000</v>
      </c>
      <c r="W179" s="717">
        <f t="shared" si="19"/>
        <v>2000</v>
      </c>
      <c r="X179" s="398"/>
      <c r="Y179" s="399"/>
      <c r="Z179" s="399"/>
      <c r="AA179" s="399"/>
      <c r="AB179" s="408"/>
      <c r="AC179" s="408"/>
      <c r="AD179" s="408"/>
      <c r="AE179" s="408"/>
      <c r="AF179" s="408"/>
      <c r="AG179" s="408"/>
      <c r="AH179" s="408"/>
      <c r="AI179" s="408"/>
      <c r="AJ179" s="408"/>
      <c r="AK179" s="408"/>
      <c r="AL179" s="408"/>
      <c r="AM179" s="408"/>
      <c r="AN179" s="408"/>
      <c r="AO179" s="408"/>
      <c r="AP179" s="408"/>
      <c r="AQ179" s="408"/>
      <c r="AR179" s="408"/>
      <c r="AS179" s="408"/>
      <c r="AT179" s="408"/>
      <c r="AU179" s="408"/>
      <c r="AV179" s="408"/>
      <c r="AW179" s="408"/>
      <c r="AX179" s="408"/>
      <c r="AY179" s="408"/>
      <c r="AZ179" s="408"/>
      <c r="BA179" s="408"/>
      <c r="BB179" s="408"/>
      <c r="BC179" s="408"/>
      <c r="BD179" s="408"/>
      <c r="BE179" s="408"/>
      <c r="BF179" s="408"/>
    </row>
    <row r="180" spans="1:58" s="84" customFormat="1" ht="28.5" customHeight="1">
      <c r="A180" s="295">
        <v>145</v>
      </c>
      <c r="B180" s="410" t="s">
        <v>323</v>
      </c>
      <c r="C180" s="79" t="s">
        <v>447</v>
      </c>
      <c r="D180" s="80" t="s">
        <v>448</v>
      </c>
      <c r="E180" s="81" t="s">
        <v>355</v>
      </c>
      <c r="F180" s="440">
        <v>2000</v>
      </c>
      <c r="G180" s="439">
        <v>0</v>
      </c>
      <c r="H180" s="443">
        <v>0</v>
      </c>
      <c r="I180" s="438">
        <v>0</v>
      </c>
      <c r="J180" s="863">
        <f t="shared" si="17"/>
        <v>0</v>
      </c>
      <c r="K180" s="438">
        <v>0</v>
      </c>
      <c r="L180" s="440">
        <v>0</v>
      </c>
      <c r="M180" s="438">
        <v>0</v>
      </c>
      <c r="N180" s="863">
        <f t="shared" si="18"/>
        <v>0</v>
      </c>
      <c r="O180" s="440">
        <v>0</v>
      </c>
      <c r="P180" s="440">
        <v>2000</v>
      </c>
      <c r="Q180" s="440">
        <v>0</v>
      </c>
      <c r="R180" s="863">
        <f t="shared" si="14"/>
        <v>2000</v>
      </c>
      <c r="S180" s="440">
        <v>0</v>
      </c>
      <c r="T180" s="440">
        <v>0</v>
      </c>
      <c r="U180" s="440">
        <v>0</v>
      </c>
      <c r="V180" s="863">
        <f t="shared" si="15"/>
        <v>0</v>
      </c>
      <c r="W180" s="717">
        <f t="shared" si="19"/>
        <v>2000</v>
      </c>
      <c r="X180" s="328"/>
      <c r="Y180" s="77"/>
      <c r="Z180" s="77"/>
      <c r="AA180" s="77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  <c r="BD180" s="103"/>
      <c r="BE180" s="103"/>
      <c r="BF180" s="103"/>
    </row>
    <row r="181" spans="1:58" s="84" customFormat="1" ht="28.5" customHeight="1">
      <c r="A181" s="295">
        <v>146</v>
      </c>
      <c r="B181" s="410" t="s">
        <v>324</v>
      </c>
      <c r="C181" s="79" t="s">
        <v>447</v>
      </c>
      <c r="D181" s="80" t="s">
        <v>448</v>
      </c>
      <c r="E181" s="81" t="s">
        <v>355</v>
      </c>
      <c r="F181" s="445">
        <v>2000</v>
      </c>
      <c r="G181" s="439">
        <v>0</v>
      </c>
      <c r="H181" s="443">
        <v>0</v>
      </c>
      <c r="I181" s="438">
        <v>0</v>
      </c>
      <c r="J181" s="863"/>
      <c r="K181" s="438">
        <v>0</v>
      </c>
      <c r="L181" s="440">
        <v>0</v>
      </c>
      <c r="M181" s="438">
        <v>0</v>
      </c>
      <c r="N181" s="863"/>
      <c r="O181" s="440">
        <v>0</v>
      </c>
      <c r="P181" s="440">
        <v>0</v>
      </c>
      <c r="Q181" s="440">
        <v>0</v>
      </c>
      <c r="R181" s="863"/>
      <c r="S181" s="440">
        <v>2000</v>
      </c>
      <c r="T181" s="440">
        <v>0</v>
      </c>
      <c r="U181" s="440">
        <v>0</v>
      </c>
      <c r="V181" s="863"/>
      <c r="W181" s="717">
        <f t="shared" si="19"/>
        <v>2000</v>
      </c>
      <c r="X181" s="328"/>
      <c r="Y181" s="77"/>
      <c r="Z181" s="77"/>
      <c r="AA181" s="77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  <c r="BD181" s="103"/>
      <c r="BE181" s="103"/>
      <c r="BF181" s="103"/>
    </row>
    <row r="182" spans="1:58" s="84" customFormat="1" ht="28.5" customHeight="1">
      <c r="A182" s="295">
        <v>147</v>
      </c>
      <c r="B182" s="86" t="s">
        <v>510</v>
      </c>
      <c r="C182" s="79" t="s">
        <v>447</v>
      </c>
      <c r="D182" s="80" t="s">
        <v>448</v>
      </c>
      <c r="E182" s="81" t="s">
        <v>355</v>
      </c>
      <c r="F182" s="445">
        <v>0</v>
      </c>
      <c r="G182" s="439">
        <v>0</v>
      </c>
      <c r="H182" s="443">
        <v>0</v>
      </c>
      <c r="I182" s="438">
        <v>0</v>
      </c>
      <c r="J182" s="863"/>
      <c r="K182" s="438">
        <v>0</v>
      </c>
      <c r="L182" s="440">
        <v>0</v>
      </c>
      <c r="M182" s="438">
        <v>0</v>
      </c>
      <c r="N182" s="863"/>
      <c r="O182" s="440">
        <v>0</v>
      </c>
      <c r="P182" s="440">
        <v>0</v>
      </c>
      <c r="Q182" s="440">
        <v>0</v>
      </c>
      <c r="R182" s="863"/>
      <c r="S182" s="440">
        <v>0</v>
      </c>
      <c r="T182" s="440">
        <v>0</v>
      </c>
      <c r="U182" s="440">
        <v>0</v>
      </c>
      <c r="V182" s="863"/>
      <c r="W182" s="717">
        <f>SUM(U182+T182+S182+R182+N182+J182)</f>
        <v>0</v>
      </c>
      <c r="X182" s="328"/>
      <c r="Y182" s="77"/>
      <c r="Z182" s="77"/>
      <c r="AA182" s="77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  <c r="BD182" s="103"/>
      <c r="BE182" s="103"/>
      <c r="BF182" s="103"/>
    </row>
    <row r="183" spans="1:58" s="84" customFormat="1" ht="28.5" customHeight="1">
      <c r="A183" s="295">
        <v>148</v>
      </c>
      <c r="B183" s="86" t="s">
        <v>587</v>
      </c>
      <c r="C183" s="79" t="s">
        <v>447</v>
      </c>
      <c r="D183" s="80" t="s">
        <v>448</v>
      </c>
      <c r="E183" s="81" t="s">
        <v>355</v>
      </c>
      <c r="F183" s="445">
        <v>12000</v>
      </c>
      <c r="G183" s="439">
        <v>0</v>
      </c>
      <c r="H183" s="443">
        <v>0</v>
      </c>
      <c r="I183" s="438">
        <v>0</v>
      </c>
      <c r="J183" s="863">
        <f t="shared" si="17"/>
        <v>0</v>
      </c>
      <c r="K183" s="438">
        <v>12000</v>
      </c>
      <c r="L183" s="440">
        <v>0</v>
      </c>
      <c r="M183" s="438">
        <v>0</v>
      </c>
      <c r="N183" s="863">
        <f t="shared" si="18"/>
        <v>12000</v>
      </c>
      <c r="O183" s="440">
        <v>0</v>
      </c>
      <c r="P183" s="440">
        <v>0</v>
      </c>
      <c r="Q183" s="440">
        <v>0</v>
      </c>
      <c r="R183" s="863">
        <f t="shared" si="14"/>
        <v>0</v>
      </c>
      <c r="S183" s="440">
        <v>0</v>
      </c>
      <c r="T183" s="440">
        <v>0</v>
      </c>
      <c r="U183" s="440">
        <v>0</v>
      </c>
      <c r="V183" s="863">
        <f t="shared" si="15"/>
        <v>0</v>
      </c>
      <c r="W183" s="717">
        <f t="shared" si="19"/>
        <v>12000</v>
      </c>
      <c r="X183" s="328"/>
      <c r="Y183" s="77"/>
      <c r="Z183" s="77"/>
      <c r="AA183" s="77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  <c r="BD183" s="103"/>
      <c r="BE183" s="103"/>
      <c r="BF183" s="103"/>
    </row>
    <row r="184" spans="1:58" s="84" customFormat="1" ht="28.5" customHeight="1">
      <c r="A184" s="295">
        <v>149</v>
      </c>
      <c r="B184" s="86" t="s">
        <v>717</v>
      </c>
      <c r="C184" s="79" t="s">
        <v>447</v>
      </c>
      <c r="D184" s="80" t="s">
        <v>448</v>
      </c>
      <c r="E184" s="81" t="s">
        <v>355</v>
      </c>
      <c r="F184" s="302">
        <v>2000</v>
      </c>
      <c r="G184" s="439">
        <v>0</v>
      </c>
      <c r="H184" s="443">
        <v>0</v>
      </c>
      <c r="I184" s="438">
        <v>0</v>
      </c>
      <c r="J184" s="863">
        <f t="shared" si="17"/>
        <v>0</v>
      </c>
      <c r="K184" s="438">
        <v>0</v>
      </c>
      <c r="L184" s="440">
        <v>0</v>
      </c>
      <c r="M184" s="438">
        <v>0</v>
      </c>
      <c r="N184" s="863">
        <f t="shared" si="18"/>
        <v>0</v>
      </c>
      <c r="O184" s="440">
        <v>0</v>
      </c>
      <c r="P184" s="440">
        <v>2000</v>
      </c>
      <c r="Q184" s="440">
        <v>0</v>
      </c>
      <c r="R184" s="863">
        <f t="shared" si="14"/>
        <v>2000</v>
      </c>
      <c r="S184" s="440">
        <v>0</v>
      </c>
      <c r="T184" s="440">
        <v>0</v>
      </c>
      <c r="U184" s="440">
        <v>0</v>
      </c>
      <c r="V184" s="863">
        <f t="shared" si="15"/>
        <v>0</v>
      </c>
      <c r="W184" s="717">
        <f t="shared" si="19"/>
        <v>2000</v>
      </c>
      <c r="X184" s="328"/>
      <c r="Y184" s="77"/>
      <c r="Z184" s="77"/>
      <c r="AA184" s="77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  <c r="BD184" s="103"/>
      <c r="BE184" s="103"/>
      <c r="BF184" s="103"/>
    </row>
    <row r="185" spans="1:58" s="84" customFormat="1" ht="28.5" customHeight="1">
      <c r="A185" s="295">
        <v>150</v>
      </c>
      <c r="B185" s="565" t="s">
        <v>511</v>
      </c>
      <c r="C185" s="79" t="s">
        <v>550</v>
      </c>
      <c r="D185" s="80" t="s">
        <v>549</v>
      </c>
      <c r="E185" s="81" t="s">
        <v>461</v>
      </c>
      <c r="F185" s="302">
        <v>2000</v>
      </c>
      <c r="G185" s="439">
        <v>0</v>
      </c>
      <c r="H185" s="443">
        <v>2000</v>
      </c>
      <c r="I185" s="438">
        <v>0</v>
      </c>
      <c r="J185" s="863">
        <f t="shared" si="17"/>
        <v>2000</v>
      </c>
      <c r="K185" s="438">
        <v>0</v>
      </c>
      <c r="L185" s="440">
        <v>0</v>
      </c>
      <c r="M185" s="438">
        <v>0</v>
      </c>
      <c r="N185" s="863">
        <f t="shared" si="18"/>
        <v>0</v>
      </c>
      <c r="O185" s="440">
        <v>0</v>
      </c>
      <c r="P185" s="440">
        <v>0</v>
      </c>
      <c r="Q185" s="440">
        <v>0</v>
      </c>
      <c r="R185" s="863">
        <f t="shared" si="14"/>
        <v>0</v>
      </c>
      <c r="S185" s="440">
        <v>0</v>
      </c>
      <c r="T185" s="440">
        <v>0</v>
      </c>
      <c r="U185" s="440">
        <v>0</v>
      </c>
      <c r="V185" s="863">
        <f t="shared" si="15"/>
        <v>0</v>
      </c>
      <c r="W185" s="717">
        <f t="shared" si="19"/>
        <v>2000</v>
      </c>
      <c r="X185" s="328"/>
      <c r="Y185" s="77"/>
      <c r="Z185" s="77"/>
      <c r="AA185" s="77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  <c r="BD185" s="103"/>
      <c r="BE185" s="103"/>
      <c r="BF185" s="103"/>
    </row>
    <row r="186" spans="1:58" s="84" customFormat="1" ht="28.5" customHeight="1">
      <c r="A186" s="295">
        <v>151</v>
      </c>
      <c r="B186" s="565" t="s">
        <v>512</v>
      </c>
      <c r="C186" s="79" t="s">
        <v>550</v>
      </c>
      <c r="D186" s="80" t="s">
        <v>549</v>
      </c>
      <c r="E186" s="81" t="s">
        <v>461</v>
      </c>
      <c r="F186" s="302">
        <v>3000</v>
      </c>
      <c r="G186" s="439">
        <v>0</v>
      </c>
      <c r="H186" s="443">
        <v>0</v>
      </c>
      <c r="I186" s="438">
        <v>0</v>
      </c>
      <c r="J186" s="863">
        <f t="shared" si="17"/>
        <v>0</v>
      </c>
      <c r="K186" s="438">
        <v>0</v>
      </c>
      <c r="L186" s="440">
        <v>0</v>
      </c>
      <c r="M186" s="438">
        <v>3000</v>
      </c>
      <c r="N186" s="863">
        <f t="shared" si="18"/>
        <v>3000</v>
      </c>
      <c r="O186" s="440">
        <v>0</v>
      </c>
      <c r="P186" s="440">
        <v>0</v>
      </c>
      <c r="Q186" s="440">
        <v>0</v>
      </c>
      <c r="R186" s="863">
        <f t="shared" si="14"/>
        <v>0</v>
      </c>
      <c r="S186" s="440">
        <v>0</v>
      </c>
      <c r="T186" s="440">
        <v>0</v>
      </c>
      <c r="U186" s="440">
        <v>0</v>
      </c>
      <c r="V186" s="863">
        <f t="shared" si="15"/>
        <v>0</v>
      </c>
      <c r="W186" s="717">
        <f t="shared" si="19"/>
        <v>3000</v>
      </c>
      <c r="X186" s="328"/>
      <c r="Y186" s="77"/>
      <c r="Z186" s="77"/>
      <c r="AA186" s="77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  <c r="BD186" s="103"/>
      <c r="BE186" s="103"/>
      <c r="BF186" s="103"/>
    </row>
    <row r="187" spans="1:58" s="84" customFormat="1" ht="28.5" customHeight="1">
      <c r="A187" s="295">
        <v>152</v>
      </c>
      <c r="B187" s="565" t="s">
        <v>458</v>
      </c>
      <c r="C187" s="79" t="s">
        <v>550</v>
      </c>
      <c r="D187" s="80" t="s">
        <v>549</v>
      </c>
      <c r="E187" s="81" t="s">
        <v>461</v>
      </c>
      <c r="F187" s="302">
        <v>3000</v>
      </c>
      <c r="G187" s="439">
        <v>0</v>
      </c>
      <c r="H187" s="443">
        <v>0</v>
      </c>
      <c r="I187" s="438">
        <v>0</v>
      </c>
      <c r="J187" s="863">
        <f t="shared" si="17"/>
        <v>0</v>
      </c>
      <c r="K187" s="438">
        <v>0</v>
      </c>
      <c r="L187" s="440">
        <v>0</v>
      </c>
      <c r="M187" s="438">
        <v>3000</v>
      </c>
      <c r="N187" s="863">
        <f t="shared" si="18"/>
        <v>3000</v>
      </c>
      <c r="O187" s="440">
        <v>0</v>
      </c>
      <c r="P187" s="440">
        <v>0</v>
      </c>
      <c r="Q187" s="440">
        <v>0</v>
      </c>
      <c r="R187" s="863">
        <f t="shared" si="14"/>
        <v>0</v>
      </c>
      <c r="S187" s="440">
        <v>0</v>
      </c>
      <c r="T187" s="440">
        <v>0</v>
      </c>
      <c r="U187" s="440">
        <v>0</v>
      </c>
      <c r="V187" s="863">
        <f t="shared" si="15"/>
        <v>0</v>
      </c>
      <c r="W187" s="717">
        <f t="shared" si="19"/>
        <v>3000</v>
      </c>
      <c r="X187" s="328"/>
      <c r="Y187" s="77"/>
      <c r="Z187" s="77"/>
      <c r="AA187" s="77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  <c r="BD187" s="103"/>
      <c r="BE187" s="103"/>
      <c r="BF187" s="103"/>
    </row>
    <row r="188" spans="1:58" s="84" customFormat="1" ht="28.5" customHeight="1">
      <c r="A188" s="295">
        <v>153</v>
      </c>
      <c r="B188" s="565" t="s">
        <v>513</v>
      </c>
      <c r="C188" s="79" t="s">
        <v>550</v>
      </c>
      <c r="D188" s="80" t="s">
        <v>549</v>
      </c>
      <c r="E188" s="81" t="s">
        <v>461</v>
      </c>
      <c r="F188" s="302">
        <v>3000</v>
      </c>
      <c r="G188" s="439">
        <v>0</v>
      </c>
      <c r="H188" s="443">
        <v>0</v>
      </c>
      <c r="I188" s="438">
        <v>3000</v>
      </c>
      <c r="J188" s="863">
        <f t="shared" si="17"/>
        <v>3000</v>
      </c>
      <c r="K188" s="438">
        <v>0</v>
      </c>
      <c r="L188" s="440">
        <v>0</v>
      </c>
      <c r="M188" s="438">
        <v>0</v>
      </c>
      <c r="N188" s="863">
        <f t="shared" si="18"/>
        <v>0</v>
      </c>
      <c r="O188" s="440">
        <v>0</v>
      </c>
      <c r="P188" s="440">
        <v>0</v>
      </c>
      <c r="Q188" s="440">
        <v>0</v>
      </c>
      <c r="R188" s="863">
        <f t="shared" si="14"/>
        <v>0</v>
      </c>
      <c r="S188" s="440">
        <v>0</v>
      </c>
      <c r="T188" s="440">
        <v>0</v>
      </c>
      <c r="U188" s="440">
        <v>0</v>
      </c>
      <c r="V188" s="863">
        <f t="shared" si="15"/>
        <v>0</v>
      </c>
      <c r="W188" s="717">
        <f t="shared" si="19"/>
        <v>3000</v>
      </c>
      <c r="X188" s="328"/>
      <c r="Y188" s="77"/>
      <c r="Z188" s="77"/>
      <c r="AA188" s="77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  <c r="BD188" s="103"/>
      <c r="BE188" s="103"/>
      <c r="BF188" s="103"/>
    </row>
    <row r="189" spans="1:58" s="84" customFormat="1" ht="28.5" customHeight="1">
      <c r="A189" s="295">
        <v>154</v>
      </c>
      <c r="B189" s="565" t="s">
        <v>725</v>
      </c>
      <c r="C189" s="79" t="s">
        <v>550</v>
      </c>
      <c r="D189" s="80" t="s">
        <v>549</v>
      </c>
      <c r="E189" s="81" t="s">
        <v>461</v>
      </c>
      <c r="F189" s="302">
        <v>3000</v>
      </c>
      <c r="G189" s="439">
        <v>0</v>
      </c>
      <c r="H189" s="443">
        <v>0</v>
      </c>
      <c r="I189" s="438">
        <v>3000</v>
      </c>
      <c r="J189" s="863">
        <f t="shared" si="17"/>
        <v>3000</v>
      </c>
      <c r="K189" s="438">
        <v>0</v>
      </c>
      <c r="L189" s="440">
        <v>0</v>
      </c>
      <c r="M189" s="438">
        <v>0</v>
      </c>
      <c r="N189" s="863">
        <f t="shared" si="18"/>
        <v>0</v>
      </c>
      <c r="O189" s="440">
        <v>0</v>
      </c>
      <c r="P189" s="440">
        <v>0</v>
      </c>
      <c r="Q189" s="440">
        <v>0</v>
      </c>
      <c r="R189" s="863">
        <f t="shared" si="14"/>
        <v>0</v>
      </c>
      <c r="S189" s="440">
        <v>0</v>
      </c>
      <c r="T189" s="440">
        <v>0</v>
      </c>
      <c r="U189" s="440">
        <v>0</v>
      </c>
      <c r="V189" s="863">
        <f t="shared" si="15"/>
        <v>0</v>
      </c>
      <c r="W189" s="717">
        <f t="shared" si="19"/>
        <v>3000</v>
      </c>
      <c r="X189" s="328"/>
      <c r="Y189" s="77"/>
      <c r="Z189" s="77"/>
      <c r="AA189" s="77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  <c r="BD189" s="103"/>
      <c r="BE189" s="103"/>
      <c r="BF189" s="103"/>
    </row>
    <row r="190" spans="1:58" s="84" customFormat="1" ht="28.5" customHeight="1">
      <c r="A190" s="295">
        <v>155</v>
      </c>
      <c r="B190" s="565" t="s">
        <v>596</v>
      </c>
      <c r="C190" s="79" t="s">
        <v>550</v>
      </c>
      <c r="D190" s="80" t="s">
        <v>549</v>
      </c>
      <c r="E190" s="81" t="s">
        <v>461</v>
      </c>
      <c r="F190" s="302">
        <v>5000</v>
      </c>
      <c r="G190" s="439">
        <v>0</v>
      </c>
      <c r="H190" s="443">
        <v>0</v>
      </c>
      <c r="I190" s="438">
        <v>0</v>
      </c>
      <c r="J190" s="863">
        <f t="shared" si="17"/>
        <v>0</v>
      </c>
      <c r="K190" s="438">
        <v>0</v>
      </c>
      <c r="L190" s="440">
        <v>0</v>
      </c>
      <c r="M190" s="438">
        <v>0</v>
      </c>
      <c r="N190" s="863">
        <f t="shared" si="18"/>
        <v>0</v>
      </c>
      <c r="O190" s="440">
        <v>0</v>
      </c>
      <c r="P190" s="440">
        <v>0</v>
      </c>
      <c r="Q190" s="440">
        <v>5000</v>
      </c>
      <c r="R190" s="863">
        <f t="shared" si="14"/>
        <v>5000</v>
      </c>
      <c r="S190" s="440">
        <v>0</v>
      </c>
      <c r="T190" s="440">
        <v>0</v>
      </c>
      <c r="U190" s="440">
        <v>0</v>
      </c>
      <c r="V190" s="863">
        <f t="shared" si="15"/>
        <v>0</v>
      </c>
      <c r="W190" s="717">
        <f t="shared" si="19"/>
        <v>5000</v>
      </c>
      <c r="X190" s="328"/>
      <c r="Y190" s="77"/>
      <c r="Z190" s="77"/>
      <c r="AA190" s="77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  <c r="BD190" s="103"/>
      <c r="BE190" s="103"/>
      <c r="BF190" s="103"/>
    </row>
    <row r="191" spans="1:58" s="84" customFormat="1" ht="28.5" customHeight="1">
      <c r="A191" s="295">
        <v>156</v>
      </c>
      <c r="B191" s="565" t="s">
        <v>597</v>
      </c>
      <c r="C191" s="79" t="s">
        <v>550</v>
      </c>
      <c r="D191" s="80" t="s">
        <v>549</v>
      </c>
      <c r="E191" s="81" t="s">
        <v>461</v>
      </c>
      <c r="F191" s="443">
        <v>3500</v>
      </c>
      <c r="G191" s="439">
        <v>0</v>
      </c>
      <c r="H191" s="443">
        <v>0</v>
      </c>
      <c r="I191" s="438">
        <v>0</v>
      </c>
      <c r="J191" s="863">
        <f t="shared" si="17"/>
        <v>0</v>
      </c>
      <c r="K191" s="438">
        <v>0</v>
      </c>
      <c r="L191" s="440">
        <v>0</v>
      </c>
      <c r="M191" s="438">
        <v>0</v>
      </c>
      <c r="N191" s="863">
        <f t="shared" si="18"/>
        <v>0</v>
      </c>
      <c r="O191" s="440">
        <v>3500</v>
      </c>
      <c r="P191" s="440">
        <v>0</v>
      </c>
      <c r="Q191" s="440">
        <v>0</v>
      </c>
      <c r="R191" s="863">
        <f>SUM(O191:Q191)</f>
        <v>3500</v>
      </c>
      <c r="S191" s="440">
        <v>0</v>
      </c>
      <c r="T191" s="440">
        <v>0</v>
      </c>
      <c r="U191" s="440">
        <v>0</v>
      </c>
      <c r="V191" s="863">
        <f aca="true" t="shared" si="20" ref="V191:V214">SUM(S191:U191)</f>
        <v>0</v>
      </c>
      <c r="W191" s="717">
        <f t="shared" si="19"/>
        <v>3500</v>
      </c>
      <c r="X191" s="328"/>
      <c r="Y191" s="77"/>
      <c r="Z191" s="77"/>
      <c r="AA191" s="77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  <c r="BD191" s="103"/>
      <c r="BE191" s="103"/>
      <c r="BF191" s="103"/>
    </row>
    <row r="192" spans="1:58" s="84" customFormat="1" ht="28.5" customHeight="1">
      <c r="A192" s="295">
        <v>157</v>
      </c>
      <c r="B192" s="565" t="s">
        <v>598</v>
      </c>
      <c r="C192" s="79" t="s">
        <v>550</v>
      </c>
      <c r="D192" s="80" t="s">
        <v>549</v>
      </c>
      <c r="E192" s="81" t="s">
        <v>461</v>
      </c>
      <c r="F192" s="476">
        <v>3500</v>
      </c>
      <c r="G192" s="439">
        <v>0</v>
      </c>
      <c r="H192" s="443">
        <v>0</v>
      </c>
      <c r="I192" s="438">
        <v>0</v>
      </c>
      <c r="J192" s="863">
        <f>SUM(G192:I192)</f>
        <v>0</v>
      </c>
      <c r="K192" s="438">
        <v>0</v>
      </c>
      <c r="L192" s="440">
        <v>0</v>
      </c>
      <c r="M192" s="438">
        <v>0</v>
      </c>
      <c r="N192" s="863">
        <f t="shared" si="18"/>
        <v>0</v>
      </c>
      <c r="O192" s="440">
        <v>0</v>
      </c>
      <c r="P192" s="440">
        <v>0</v>
      </c>
      <c r="Q192" s="440">
        <v>0</v>
      </c>
      <c r="R192" s="863">
        <f>SUM(O192:Q192)</f>
        <v>0</v>
      </c>
      <c r="S192" s="440">
        <v>0</v>
      </c>
      <c r="T192" s="440">
        <v>3500</v>
      </c>
      <c r="U192" s="440">
        <v>0</v>
      </c>
      <c r="V192" s="863">
        <f t="shared" si="20"/>
        <v>3500</v>
      </c>
      <c r="W192" s="717">
        <f t="shared" si="19"/>
        <v>3500</v>
      </c>
      <c r="X192" s="328"/>
      <c r="Y192" s="77"/>
      <c r="Z192" s="77"/>
      <c r="AA192" s="77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  <c r="BD192" s="103"/>
      <c r="BE192" s="103"/>
      <c r="BF192" s="103"/>
    </row>
    <row r="193" spans="1:58" s="409" customFormat="1" ht="48" customHeight="1">
      <c r="A193" s="295">
        <v>158</v>
      </c>
      <c r="B193" s="98" t="s">
        <v>599</v>
      </c>
      <c r="C193" s="374" t="s">
        <v>362</v>
      </c>
      <c r="D193" s="375" t="s">
        <v>363</v>
      </c>
      <c r="E193" s="373" t="s">
        <v>364</v>
      </c>
      <c r="F193" s="476">
        <v>3000</v>
      </c>
      <c r="G193" s="439">
        <v>0</v>
      </c>
      <c r="H193" s="443">
        <v>0</v>
      </c>
      <c r="I193" s="438">
        <v>0</v>
      </c>
      <c r="J193" s="863">
        <f>SUM(G193:I193)</f>
        <v>0</v>
      </c>
      <c r="K193" s="444">
        <v>3000</v>
      </c>
      <c r="L193" s="440">
        <v>0</v>
      </c>
      <c r="M193" s="438">
        <v>0</v>
      </c>
      <c r="N193" s="863">
        <f>SUM(K193:M193)</f>
        <v>3000</v>
      </c>
      <c r="O193" s="440">
        <v>0</v>
      </c>
      <c r="P193" s="440">
        <v>0</v>
      </c>
      <c r="Q193" s="440">
        <v>0</v>
      </c>
      <c r="R193" s="863">
        <f>SUM(O193:Q193)</f>
        <v>0</v>
      </c>
      <c r="S193" s="440">
        <v>0</v>
      </c>
      <c r="T193" s="440">
        <v>0</v>
      </c>
      <c r="U193" s="440">
        <v>0</v>
      </c>
      <c r="V193" s="863">
        <f t="shared" si="20"/>
        <v>0</v>
      </c>
      <c r="W193" s="717">
        <f t="shared" si="19"/>
        <v>3000</v>
      </c>
      <c r="X193" s="398"/>
      <c r="Y193" s="399"/>
      <c r="Z193" s="399"/>
      <c r="AA193" s="399"/>
      <c r="AB193" s="408"/>
      <c r="AC193" s="408"/>
      <c r="AD193" s="408"/>
      <c r="AE193" s="408"/>
      <c r="AF193" s="408"/>
      <c r="AG193" s="408"/>
      <c r="AH193" s="408"/>
      <c r="AI193" s="408"/>
      <c r="AJ193" s="408"/>
      <c r="AK193" s="408"/>
      <c r="AL193" s="408"/>
      <c r="AM193" s="408"/>
      <c r="AN193" s="408"/>
      <c r="AO193" s="408"/>
      <c r="AP193" s="408"/>
      <c r="AQ193" s="408"/>
      <c r="AR193" s="408"/>
      <c r="AS193" s="408"/>
      <c r="AT193" s="408"/>
      <c r="AU193" s="408"/>
      <c r="AV193" s="408"/>
      <c r="AW193" s="408"/>
      <c r="AX193" s="408"/>
      <c r="AY193" s="408"/>
      <c r="AZ193" s="408"/>
      <c r="BA193" s="408"/>
      <c r="BB193" s="408"/>
      <c r="BC193" s="408"/>
      <c r="BD193" s="408"/>
      <c r="BE193" s="408"/>
      <c r="BF193" s="408"/>
    </row>
    <row r="194" spans="1:58" s="409" customFormat="1" ht="29.25" customHeight="1">
      <c r="A194" s="295">
        <v>159</v>
      </c>
      <c r="B194" s="98" t="s">
        <v>600</v>
      </c>
      <c r="C194" s="374" t="s">
        <v>362</v>
      </c>
      <c r="D194" s="375" t="s">
        <v>363</v>
      </c>
      <c r="E194" s="373" t="s">
        <v>364</v>
      </c>
      <c r="F194" s="302">
        <v>3500</v>
      </c>
      <c r="G194" s="439">
        <v>0</v>
      </c>
      <c r="H194" s="443">
        <v>0</v>
      </c>
      <c r="I194" s="438">
        <v>0</v>
      </c>
      <c r="J194" s="863">
        <f aca="true" t="shared" si="21" ref="J194:J214">SUM(G194:I194)</f>
        <v>0</v>
      </c>
      <c r="K194" s="438">
        <v>0</v>
      </c>
      <c r="L194" s="440">
        <v>0</v>
      </c>
      <c r="M194" s="438">
        <v>0</v>
      </c>
      <c r="N194" s="863">
        <f>SUM(K194:M194)</f>
        <v>0</v>
      </c>
      <c r="O194" s="440">
        <v>0</v>
      </c>
      <c r="P194" s="440">
        <v>3500</v>
      </c>
      <c r="Q194" s="440">
        <v>0</v>
      </c>
      <c r="R194" s="863">
        <f aca="true" t="shared" si="22" ref="R194:R214">SUM(O194:Q194)</f>
        <v>3500</v>
      </c>
      <c r="S194" s="440">
        <v>0</v>
      </c>
      <c r="T194" s="440">
        <v>0</v>
      </c>
      <c r="U194" s="440">
        <v>0</v>
      </c>
      <c r="V194" s="863">
        <f t="shared" si="20"/>
        <v>0</v>
      </c>
      <c r="W194" s="717">
        <f t="shared" si="19"/>
        <v>3500</v>
      </c>
      <c r="X194" s="398"/>
      <c r="Y194" s="399"/>
      <c r="Z194" s="399"/>
      <c r="AA194" s="399"/>
      <c r="AB194" s="408"/>
      <c r="AC194" s="408"/>
      <c r="AD194" s="408"/>
      <c r="AE194" s="408"/>
      <c r="AF194" s="408"/>
      <c r="AG194" s="408"/>
      <c r="AH194" s="408"/>
      <c r="AI194" s="408"/>
      <c r="AJ194" s="408"/>
      <c r="AK194" s="408"/>
      <c r="AL194" s="408"/>
      <c r="AM194" s="408"/>
      <c r="AN194" s="408"/>
      <c r="AO194" s="408"/>
      <c r="AP194" s="408"/>
      <c r="AQ194" s="408"/>
      <c r="AR194" s="408"/>
      <c r="AS194" s="408"/>
      <c r="AT194" s="408"/>
      <c r="AU194" s="408"/>
      <c r="AV194" s="408"/>
      <c r="AW194" s="408"/>
      <c r="AX194" s="408"/>
      <c r="AY194" s="408"/>
      <c r="AZ194" s="408"/>
      <c r="BA194" s="408"/>
      <c r="BB194" s="408"/>
      <c r="BC194" s="408"/>
      <c r="BD194" s="408"/>
      <c r="BE194" s="408"/>
      <c r="BF194" s="408"/>
    </row>
    <row r="195" spans="1:58" s="409" customFormat="1" ht="29.25" customHeight="1">
      <c r="A195" s="295">
        <v>160</v>
      </c>
      <c r="B195" s="312" t="s">
        <v>740</v>
      </c>
      <c r="C195" s="374" t="s">
        <v>362</v>
      </c>
      <c r="D195" s="375" t="s">
        <v>363</v>
      </c>
      <c r="E195" s="373" t="s">
        <v>364</v>
      </c>
      <c r="F195" s="302">
        <v>3000</v>
      </c>
      <c r="G195" s="439">
        <v>0</v>
      </c>
      <c r="H195" s="443">
        <v>0</v>
      </c>
      <c r="I195" s="438">
        <v>0</v>
      </c>
      <c r="J195" s="863">
        <f t="shared" si="21"/>
        <v>0</v>
      </c>
      <c r="K195" s="438">
        <v>0</v>
      </c>
      <c r="L195" s="440">
        <v>0</v>
      </c>
      <c r="M195" s="438">
        <v>0</v>
      </c>
      <c r="N195" s="863">
        <f aca="true" t="shared" si="23" ref="N195:N214">SUM(K195:M195)</f>
        <v>0</v>
      </c>
      <c r="O195" s="440">
        <v>0</v>
      </c>
      <c r="P195" s="440">
        <v>0</v>
      </c>
      <c r="Q195" s="440">
        <v>3000</v>
      </c>
      <c r="R195" s="863">
        <f t="shared" si="22"/>
        <v>3000</v>
      </c>
      <c r="S195" s="440">
        <v>0</v>
      </c>
      <c r="T195" s="440">
        <v>0</v>
      </c>
      <c r="U195" s="440">
        <v>0</v>
      </c>
      <c r="V195" s="863">
        <f t="shared" si="20"/>
        <v>0</v>
      </c>
      <c r="W195" s="717">
        <f t="shared" si="19"/>
        <v>3000</v>
      </c>
      <c r="X195" s="398"/>
      <c r="Y195" s="399"/>
      <c r="Z195" s="399"/>
      <c r="AA195" s="399"/>
      <c r="AB195" s="408"/>
      <c r="AC195" s="408"/>
      <c r="AD195" s="408"/>
      <c r="AE195" s="408"/>
      <c r="AF195" s="408"/>
      <c r="AG195" s="408"/>
      <c r="AH195" s="408"/>
      <c r="AI195" s="408"/>
      <c r="AJ195" s="408"/>
      <c r="AK195" s="408"/>
      <c r="AL195" s="408"/>
      <c r="AM195" s="408"/>
      <c r="AN195" s="408"/>
      <c r="AO195" s="408"/>
      <c r="AP195" s="408"/>
      <c r="AQ195" s="408"/>
      <c r="AR195" s="408"/>
      <c r="AS195" s="408"/>
      <c r="AT195" s="408"/>
      <c r="AU195" s="408"/>
      <c r="AV195" s="408"/>
      <c r="AW195" s="408"/>
      <c r="AX195" s="408"/>
      <c r="AY195" s="408"/>
      <c r="AZ195" s="408"/>
      <c r="BA195" s="408"/>
      <c r="BB195" s="408"/>
      <c r="BC195" s="408"/>
      <c r="BD195" s="408"/>
      <c r="BE195" s="408"/>
      <c r="BF195" s="408"/>
    </row>
    <row r="196" spans="1:58" s="409" customFormat="1" ht="48" customHeight="1">
      <c r="A196" s="295">
        <v>161</v>
      </c>
      <c r="B196" s="294" t="s">
        <v>767</v>
      </c>
      <c r="C196" s="296" t="s">
        <v>356</v>
      </c>
      <c r="D196" s="297" t="s">
        <v>357</v>
      </c>
      <c r="E196" s="298" t="s">
        <v>358</v>
      </c>
      <c r="F196" s="302">
        <v>5000</v>
      </c>
      <c r="G196" s="439">
        <v>0</v>
      </c>
      <c r="H196" s="443">
        <v>0</v>
      </c>
      <c r="I196" s="438">
        <v>0</v>
      </c>
      <c r="J196" s="863">
        <f t="shared" si="21"/>
        <v>0</v>
      </c>
      <c r="K196" s="438">
        <v>0</v>
      </c>
      <c r="L196" s="440">
        <v>5000</v>
      </c>
      <c r="M196" s="438">
        <v>0</v>
      </c>
      <c r="N196" s="863">
        <f t="shared" si="23"/>
        <v>5000</v>
      </c>
      <c r="O196" s="440">
        <v>0</v>
      </c>
      <c r="P196" s="440">
        <v>0</v>
      </c>
      <c r="Q196" s="440">
        <v>0</v>
      </c>
      <c r="R196" s="863">
        <f t="shared" si="22"/>
        <v>0</v>
      </c>
      <c r="S196" s="440">
        <v>0</v>
      </c>
      <c r="T196" s="440">
        <v>0</v>
      </c>
      <c r="U196" s="440">
        <v>0</v>
      </c>
      <c r="V196" s="863">
        <f t="shared" si="20"/>
        <v>0</v>
      </c>
      <c r="W196" s="717">
        <f t="shared" si="19"/>
        <v>5000</v>
      </c>
      <c r="X196" s="398"/>
      <c r="Y196" s="399"/>
      <c r="Z196" s="399"/>
      <c r="AA196" s="399"/>
      <c r="AB196" s="408"/>
      <c r="AC196" s="408"/>
      <c r="AD196" s="408"/>
      <c r="AE196" s="408"/>
      <c r="AF196" s="408"/>
      <c r="AG196" s="408"/>
      <c r="AH196" s="408"/>
      <c r="AI196" s="408"/>
      <c r="AJ196" s="408"/>
      <c r="AK196" s="408"/>
      <c r="AL196" s="408"/>
      <c r="AM196" s="408"/>
      <c r="AN196" s="408"/>
      <c r="AO196" s="408"/>
      <c r="AP196" s="408"/>
      <c r="AQ196" s="408"/>
      <c r="AR196" s="408"/>
      <c r="AS196" s="408"/>
      <c r="AT196" s="408"/>
      <c r="AU196" s="408"/>
      <c r="AV196" s="408"/>
      <c r="AW196" s="408"/>
      <c r="AX196" s="408"/>
      <c r="AY196" s="408"/>
      <c r="AZ196" s="408"/>
      <c r="BA196" s="408"/>
      <c r="BB196" s="408"/>
      <c r="BC196" s="408"/>
      <c r="BD196" s="408"/>
      <c r="BE196" s="408"/>
      <c r="BF196" s="408"/>
    </row>
    <row r="197" spans="1:58" s="409" customFormat="1" ht="48" customHeight="1">
      <c r="A197" s="295">
        <v>162</v>
      </c>
      <c r="B197" s="294" t="s">
        <v>325</v>
      </c>
      <c r="C197" s="296" t="s">
        <v>356</v>
      </c>
      <c r="D197" s="297" t="s">
        <v>357</v>
      </c>
      <c r="E197" s="298" t="s">
        <v>358</v>
      </c>
      <c r="F197" s="302">
        <v>1000</v>
      </c>
      <c r="G197" s="439">
        <v>0</v>
      </c>
      <c r="H197" s="443">
        <v>0</v>
      </c>
      <c r="I197" s="438">
        <v>1000</v>
      </c>
      <c r="J197" s="863">
        <f t="shared" si="21"/>
        <v>1000</v>
      </c>
      <c r="K197" s="438">
        <v>0</v>
      </c>
      <c r="L197" s="440">
        <v>0</v>
      </c>
      <c r="M197" s="438">
        <v>0</v>
      </c>
      <c r="N197" s="863">
        <f t="shared" si="23"/>
        <v>0</v>
      </c>
      <c r="O197" s="440">
        <v>0</v>
      </c>
      <c r="P197" s="440">
        <v>0</v>
      </c>
      <c r="Q197" s="440">
        <v>0</v>
      </c>
      <c r="R197" s="863">
        <f t="shared" si="22"/>
        <v>0</v>
      </c>
      <c r="S197" s="440">
        <v>0</v>
      </c>
      <c r="T197" s="440">
        <v>0</v>
      </c>
      <c r="U197" s="440">
        <v>0</v>
      </c>
      <c r="V197" s="863">
        <f t="shared" si="20"/>
        <v>0</v>
      </c>
      <c r="W197" s="717">
        <f t="shared" si="19"/>
        <v>1000</v>
      </c>
      <c r="X197" s="398"/>
      <c r="Y197" s="399"/>
      <c r="Z197" s="399"/>
      <c r="AA197" s="399"/>
      <c r="AB197" s="408"/>
      <c r="AC197" s="408"/>
      <c r="AD197" s="408"/>
      <c r="AE197" s="408"/>
      <c r="AF197" s="408"/>
      <c r="AG197" s="408"/>
      <c r="AH197" s="408"/>
      <c r="AI197" s="408"/>
      <c r="AJ197" s="408"/>
      <c r="AK197" s="408"/>
      <c r="AL197" s="408"/>
      <c r="AM197" s="408"/>
      <c r="AN197" s="408"/>
      <c r="AO197" s="408"/>
      <c r="AP197" s="408"/>
      <c r="AQ197" s="408"/>
      <c r="AR197" s="408"/>
      <c r="AS197" s="408"/>
      <c r="AT197" s="408"/>
      <c r="AU197" s="408"/>
      <c r="AV197" s="408"/>
      <c r="AW197" s="408"/>
      <c r="AX197" s="408"/>
      <c r="AY197" s="408"/>
      <c r="AZ197" s="408"/>
      <c r="BA197" s="408"/>
      <c r="BB197" s="408"/>
      <c r="BC197" s="408"/>
      <c r="BD197" s="408"/>
      <c r="BE197" s="408"/>
      <c r="BF197" s="408"/>
    </row>
    <row r="198" spans="1:58" s="84" customFormat="1" ht="30.75" customHeight="1">
      <c r="A198" s="295">
        <v>163</v>
      </c>
      <c r="B198" s="410" t="s">
        <v>514</v>
      </c>
      <c r="C198" s="79" t="s">
        <v>356</v>
      </c>
      <c r="D198" s="80" t="s">
        <v>357</v>
      </c>
      <c r="E198" s="81" t="s">
        <v>358</v>
      </c>
      <c r="F198" s="302">
        <v>3000</v>
      </c>
      <c r="G198" s="439">
        <v>0</v>
      </c>
      <c r="H198" s="443">
        <v>0</v>
      </c>
      <c r="I198" s="438">
        <v>3000</v>
      </c>
      <c r="J198" s="863">
        <f t="shared" si="21"/>
        <v>3000</v>
      </c>
      <c r="K198" s="438">
        <v>0</v>
      </c>
      <c r="L198" s="440">
        <v>0</v>
      </c>
      <c r="M198" s="438">
        <v>0</v>
      </c>
      <c r="N198" s="863">
        <f t="shared" si="23"/>
        <v>0</v>
      </c>
      <c r="O198" s="440">
        <v>0</v>
      </c>
      <c r="P198" s="440">
        <v>0</v>
      </c>
      <c r="Q198" s="440">
        <v>0</v>
      </c>
      <c r="R198" s="863">
        <f t="shared" si="22"/>
        <v>0</v>
      </c>
      <c r="S198" s="440">
        <v>0</v>
      </c>
      <c r="T198" s="440">
        <v>0</v>
      </c>
      <c r="U198" s="440">
        <v>0</v>
      </c>
      <c r="V198" s="863">
        <f t="shared" si="20"/>
        <v>0</v>
      </c>
      <c r="W198" s="717">
        <f t="shared" si="19"/>
        <v>3000</v>
      </c>
      <c r="X198" s="328"/>
      <c r="Y198" s="77"/>
      <c r="Z198" s="77"/>
      <c r="AA198" s="77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  <c r="BD198" s="103"/>
      <c r="BE198" s="103"/>
      <c r="BF198" s="103"/>
    </row>
    <row r="199" spans="1:58" s="84" customFormat="1" ht="45.75" customHeight="1">
      <c r="A199" s="295">
        <v>164</v>
      </c>
      <c r="B199" s="83" t="s">
        <v>326</v>
      </c>
      <c r="C199" s="79" t="s">
        <v>356</v>
      </c>
      <c r="D199" s="80" t="s">
        <v>357</v>
      </c>
      <c r="E199" s="81" t="s">
        <v>358</v>
      </c>
      <c r="F199" s="302">
        <v>1500</v>
      </c>
      <c r="G199" s="439">
        <v>0</v>
      </c>
      <c r="H199" s="443">
        <v>0</v>
      </c>
      <c r="I199" s="438">
        <v>1500</v>
      </c>
      <c r="J199" s="863">
        <f t="shared" si="21"/>
        <v>1500</v>
      </c>
      <c r="K199" s="438">
        <v>0</v>
      </c>
      <c r="L199" s="440">
        <v>0</v>
      </c>
      <c r="M199" s="438">
        <v>0</v>
      </c>
      <c r="N199" s="863">
        <f t="shared" si="23"/>
        <v>0</v>
      </c>
      <c r="O199" s="440">
        <v>0</v>
      </c>
      <c r="P199" s="440">
        <v>0</v>
      </c>
      <c r="Q199" s="440">
        <v>0</v>
      </c>
      <c r="R199" s="863">
        <f t="shared" si="22"/>
        <v>0</v>
      </c>
      <c r="S199" s="440">
        <v>0</v>
      </c>
      <c r="T199" s="440">
        <v>0</v>
      </c>
      <c r="U199" s="440">
        <v>0</v>
      </c>
      <c r="V199" s="863">
        <f t="shared" si="20"/>
        <v>0</v>
      </c>
      <c r="W199" s="717">
        <f t="shared" si="19"/>
        <v>1500</v>
      </c>
      <c r="X199" s="328"/>
      <c r="Y199" s="77"/>
      <c r="Z199" s="77"/>
      <c r="AA199" s="77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  <c r="BD199" s="103"/>
      <c r="BE199" s="103"/>
      <c r="BF199" s="103"/>
    </row>
    <row r="200" spans="1:58" s="409" customFormat="1" ht="52.5" customHeight="1">
      <c r="A200" s="295">
        <v>165</v>
      </c>
      <c r="B200" s="372" t="s">
        <v>515</v>
      </c>
      <c r="C200" s="296" t="s">
        <v>356</v>
      </c>
      <c r="D200" s="297" t="s">
        <v>357</v>
      </c>
      <c r="E200" s="298" t="s">
        <v>358</v>
      </c>
      <c r="F200" s="376">
        <v>3000</v>
      </c>
      <c r="G200" s="439">
        <v>0</v>
      </c>
      <c r="H200" s="443">
        <v>0</v>
      </c>
      <c r="I200" s="438">
        <v>0</v>
      </c>
      <c r="J200" s="863">
        <f t="shared" si="21"/>
        <v>0</v>
      </c>
      <c r="K200" s="438">
        <v>3000</v>
      </c>
      <c r="L200" s="440">
        <v>0</v>
      </c>
      <c r="M200" s="438">
        <v>0</v>
      </c>
      <c r="N200" s="863">
        <f t="shared" si="23"/>
        <v>3000</v>
      </c>
      <c r="O200" s="440">
        <v>0</v>
      </c>
      <c r="P200" s="440">
        <v>0</v>
      </c>
      <c r="Q200" s="440">
        <v>0</v>
      </c>
      <c r="R200" s="863">
        <f t="shared" si="22"/>
        <v>0</v>
      </c>
      <c r="S200" s="440">
        <v>0</v>
      </c>
      <c r="T200" s="440">
        <v>0</v>
      </c>
      <c r="U200" s="440">
        <v>0</v>
      </c>
      <c r="V200" s="863">
        <f t="shared" si="20"/>
        <v>0</v>
      </c>
      <c r="W200" s="717">
        <f t="shared" si="19"/>
        <v>3000</v>
      </c>
      <c r="X200" s="398"/>
      <c r="Y200" s="399"/>
      <c r="Z200" s="399"/>
      <c r="AA200" s="399"/>
      <c r="AB200" s="408"/>
      <c r="AC200" s="408"/>
      <c r="AD200" s="408"/>
      <c r="AE200" s="408"/>
      <c r="AF200" s="408"/>
      <c r="AG200" s="408"/>
      <c r="AH200" s="408"/>
      <c r="AI200" s="408"/>
      <c r="AJ200" s="408"/>
      <c r="AK200" s="408"/>
      <c r="AL200" s="408"/>
      <c r="AM200" s="408"/>
      <c r="AN200" s="408"/>
      <c r="AO200" s="408"/>
      <c r="AP200" s="408"/>
      <c r="AQ200" s="408"/>
      <c r="AR200" s="408"/>
      <c r="AS200" s="408"/>
      <c r="AT200" s="408"/>
      <c r="AU200" s="408"/>
      <c r="AV200" s="408"/>
      <c r="AW200" s="408"/>
      <c r="AX200" s="408"/>
      <c r="AY200" s="408"/>
      <c r="AZ200" s="408"/>
      <c r="BA200" s="408"/>
      <c r="BB200" s="408"/>
      <c r="BC200" s="408"/>
      <c r="BD200" s="408"/>
      <c r="BE200" s="408"/>
      <c r="BF200" s="408"/>
    </row>
    <row r="201" spans="1:58" s="409" customFormat="1" ht="47.25" customHeight="1">
      <c r="A201" s="295">
        <v>166</v>
      </c>
      <c r="B201" s="573" t="s">
        <v>755</v>
      </c>
      <c r="C201" s="296" t="s">
        <v>459</v>
      </c>
      <c r="D201" s="297" t="s">
        <v>460</v>
      </c>
      <c r="E201" s="298" t="s">
        <v>516</v>
      </c>
      <c r="F201" s="376">
        <v>0</v>
      </c>
      <c r="G201" s="439">
        <v>0</v>
      </c>
      <c r="H201" s="443">
        <v>0</v>
      </c>
      <c r="I201" s="438">
        <v>0</v>
      </c>
      <c r="J201" s="863">
        <f t="shared" si="21"/>
        <v>0</v>
      </c>
      <c r="K201" s="438">
        <v>0</v>
      </c>
      <c r="L201" s="440">
        <v>0</v>
      </c>
      <c r="M201" s="438">
        <v>0</v>
      </c>
      <c r="N201" s="863">
        <f t="shared" si="23"/>
        <v>0</v>
      </c>
      <c r="O201" s="440">
        <v>0</v>
      </c>
      <c r="P201" s="440">
        <v>0</v>
      </c>
      <c r="Q201" s="440">
        <v>0</v>
      </c>
      <c r="R201" s="863">
        <f t="shared" si="22"/>
        <v>0</v>
      </c>
      <c r="S201" s="440">
        <v>0</v>
      </c>
      <c r="T201" s="440">
        <v>0</v>
      </c>
      <c r="U201" s="440">
        <v>0</v>
      </c>
      <c r="V201" s="863">
        <f t="shared" si="20"/>
        <v>0</v>
      </c>
      <c r="W201" s="717">
        <f t="shared" si="19"/>
        <v>0</v>
      </c>
      <c r="X201" s="398"/>
      <c r="Y201" s="399"/>
      <c r="Z201" s="399"/>
      <c r="AA201" s="399"/>
      <c r="AB201" s="408"/>
      <c r="AC201" s="408"/>
      <c r="AD201" s="408"/>
      <c r="AE201" s="408"/>
      <c r="AF201" s="408"/>
      <c r="AG201" s="408"/>
      <c r="AH201" s="408"/>
      <c r="AI201" s="408"/>
      <c r="AJ201" s="408"/>
      <c r="AK201" s="408"/>
      <c r="AL201" s="408"/>
      <c r="AM201" s="408"/>
      <c r="AN201" s="408"/>
      <c r="AO201" s="408"/>
      <c r="AP201" s="408"/>
      <c r="AQ201" s="408"/>
      <c r="AR201" s="408"/>
      <c r="AS201" s="408"/>
      <c r="AT201" s="408"/>
      <c r="AU201" s="408"/>
      <c r="AV201" s="408"/>
      <c r="AW201" s="408"/>
      <c r="AX201" s="408"/>
      <c r="AY201" s="408"/>
      <c r="AZ201" s="408"/>
      <c r="BA201" s="408"/>
      <c r="BB201" s="408"/>
      <c r="BC201" s="408"/>
      <c r="BD201" s="408"/>
      <c r="BE201" s="408"/>
      <c r="BF201" s="408"/>
    </row>
    <row r="202" spans="1:58" s="409" customFormat="1" ht="29.25" customHeight="1">
      <c r="A202" s="295">
        <v>167</v>
      </c>
      <c r="B202" s="98" t="s">
        <v>601</v>
      </c>
      <c r="C202" s="296" t="s">
        <v>529</v>
      </c>
      <c r="D202" s="297" t="s">
        <v>359</v>
      </c>
      <c r="E202" s="298" t="s">
        <v>797</v>
      </c>
      <c r="F202" s="376">
        <v>0</v>
      </c>
      <c r="G202" s="439">
        <v>0</v>
      </c>
      <c r="H202" s="443">
        <v>0</v>
      </c>
      <c r="I202" s="438">
        <v>0</v>
      </c>
      <c r="J202" s="863">
        <f t="shared" si="21"/>
        <v>0</v>
      </c>
      <c r="K202" s="438">
        <v>0</v>
      </c>
      <c r="L202" s="440">
        <v>0</v>
      </c>
      <c r="M202" s="438">
        <v>0</v>
      </c>
      <c r="N202" s="863">
        <f t="shared" si="23"/>
        <v>0</v>
      </c>
      <c r="O202" s="440">
        <v>0</v>
      </c>
      <c r="P202" s="440">
        <v>0</v>
      </c>
      <c r="Q202" s="440">
        <v>0</v>
      </c>
      <c r="R202" s="863">
        <f t="shared" si="22"/>
        <v>0</v>
      </c>
      <c r="S202" s="440">
        <v>0</v>
      </c>
      <c r="T202" s="440">
        <v>0</v>
      </c>
      <c r="U202" s="440">
        <v>0</v>
      </c>
      <c r="V202" s="863">
        <f t="shared" si="20"/>
        <v>0</v>
      </c>
      <c r="W202" s="717">
        <f t="shared" si="19"/>
        <v>0</v>
      </c>
      <c r="X202" s="398"/>
      <c r="Y202" s="399"/>
      <c r="Z202" s="399"/>
      <c r="AA202" s="399"/>
      <c r="AB202" s="408"/>
      <c r="AC202" s="408"/>
      <c r="AD202" s="408"/>
      <c r="AE202" s="408"/>
      <c r="AF202" s="408"/>
      <c r="AG202" s="408"/>
      <c r="AH202" s="408"/>
      <c r="AI202" s="408"/>
      <c r="AJ202" s="408"/>
      <c r="AK202" s="408"/>
      <c r="AL202" s="408"/>
      <c r="AM202" s="408"/>
      <c r="AN202" s="408"/>
      <c r="AO202" s="408"/>
      <c r="AP202" s="408"/>
      <c r="AQ202" s="408"/>
      <c r="AR202" s="408"/>
      <c r="AS202" s="408"/>
      <c r="AT202" s="408"/>
      <c r="AU202" s="408"/>
      <c r="AV202" s="408"/>
      <c r="AW202" s="408"/>
      <c r="AX202" s="408"/>
      <c r="AY202" s="408"/>
      <c r="AZ202" s="408"/>
      <c r="BA202" s="408"/>
      <c r="BB202" s="408"/>
      <c r="BC202" s="408"/>
      <c r="BD202" s="408"/>
      <c r="BE202" s="408"/>
      <c r="BF202" s="408"/>
    </row>
    <row r="203" spans="1:58" s="409" customFormat="1" ht="32.25" customHeight="1">
      <c r="A203" s="295">
        <v>168</v>
      </c>
      <c r="B203" s="564" t="s">
        <v>663</v>
      </c>
      <c r="C203" s="296" t="s">
        <v>529</v>
      </c>
      <c r="D203" s="297" t="s">
        <v>359</v>
      </c>
      <c r="E203" s="298" t="s">
        <v>797</v>
      </c>
      <c r="F203" s="376">
        <v>0</v>
      </c>
      <c r="G203" s="439">
        <v>0</v>
      </c>
      <c r="H203" s="443">
        <v>0</v>
      </c>
      <c r="I203" s="438">
        <v>0</v>
      </c>
      <c r="J203" s="863">
        <f t="shared" si="21"/>
        <v>0</v>
      </c>
      <c r="K203" s="438">
        <v>0</v>
      </c>
      <c r="L203" s="440">
        <v>0</v>
      </c>
      <c r="M203" s="438">
        <v>0</v>
      </c>
      <c r="N203" s="863">
        <f t="shared" si="23"/>
        <v>0</v>
      </c>
      <c r="O203" s="440">
        <v>0</v>
      </c>
      <c r="P203" s="440">
        <v>0</v>
      </c>
      <c r="Q203" s="440">
        <v>0</v>
      </c>
      <c r="R203" s="863">
        <f t="shared" si="22"/>
        <v>0</v>
      </c>
      <c r="S203" s="440">
        <v>0</v>
      </c>
      <c r="T203" s="440">
        <v>0</v>
      </c>
      <c r="U203" s="440">
        <v>0</v>
      </c>
      <c r="V203" s="863">
        <f t="shared" si="20"/>
        <v>0</v>
      </c>
      <c r="W203" s="717">
        <f t="shared" si="19"/>
        <v>0</v>
      </c>
      <c r="X203" s="398"/>
      <c r="Y203" s="399"/>
      <c r="Z203" s="399"/>
      <c r="AA203" s="399"/>
      <c r="AB203" s="408"/>
      <c r="AC203" s="408"/>
      <c r="AD203" s="408"/>
      <c r="AE203" s="408"/>
      <c r="AF203" s="408"/>
      <c r="AG203" s="408"/>
      <c r="AH203" s="408"/>
      <c r="AI203" s="408"/>
      <c r="AJ203" s="408"/>
      <c r="AK203" s="408"/>
      <c r="AL203" s="408"/>
      <c r="AM203" s="408"/>
      <c r="AN203" s="408"/>
      <c r="AO203" s="408"/>
      <c r="AP203" s="408"/>
      <c r="AQ203" s="408"/>
      <c r="AR203" s="408"/>
      <c r="AS203" s="408"/>
      <c r="AT203" s="408"/>
      <c r="AU203" s="408"/>
      <c r="AV203" s="408"/>
      <c r="AW203" s="408"/>
      <c r="AX203" s="408"/>
      <c r="AY203" s="408"/>
      <c r="AZ203" s="408"/>
      <c r="BA203" s="408"/>
      <c r="BB203" s="408"/>
      <c r="BC203" s="408"/>
      <c r="BD203" s="408"/>
      <c r="BE203" s="408"/>
      <c r="BF203" s="408"/>
    </row>
    <row r="204" spans="1:58" s="409" customFormat="1" ht="28.5" customHeight="1">
      <c r="A204" s="295">
        <v>169</v>
      </c>
      <c r="B204" s="98" t="s">
        <v>518</v>
      </c>
      <c r="C204" s="296" t="s">
        <v>480</v>
      </c>
      <c r="D204" s="297" t="s">
        <v>481</v>
      </c>
      <c r="E204" s="298" t="s">
        <v>517</v>
      </c>
      <c r="F204" s="376">
        <v>0</v>
      </c>
      <c r="G204" s="439">
        <v>0</v>
      </c>
      <c r="H204" s="443">
        <v>0</v>
      </c>
      <c r="I204" s="438">
        <v>0</v>
      </c>
      <c r="J204" s="863">
        <f t="shared" si="21"/>
        <v>0</v>
      </c>
      <c r="K204" s="438">
        <v>0</v>
      </c>
      <c r="L204" s="440">
        <v>0</v>
      </c>
      <c r="M204" s="438">
        <v>0</v>
      </c>
      <c r="N204" s="863">
        <f t="shared" si="23"/>
        <v>0</v>
      </c>
      <c r="O204" s="440">
        <v>0</v>
      </c>
      <c r="P204" s="440">
        <v>0</v>
      </c>
      <c r="Q204" s="440">
        <v>0</v>
      </c>
      <c r="R204" s="863">
        <f t="shared" si="22"/>
        <v>0</v>
      </c>
      <c r="S204" s="440">
        <v>0</v>
      </c>
      <c r="T204" s="440">
        <v>0</v>
      </c>
      <c r="U204" s="440">
        <v>0</v>
      </c>
      <c r="V204" s="863">
        <f t="shared" si="20"/>
        <v>0</v>
      </c>
      <c r="W204" s="717">
        <f t="shared" si="19"/>
        <v>0</v>
      </c>
      <c r="X204" s="398"/>
      <c r="Y204" s="399"/>
      <c r="Z204" s="399"/>
      <c r="AA204" s="399"/>
      <c r="AB204" s="408"/>
      <c r="AC204" s="408"/>
      <c r="AD204" s="408"/>
      <c r="AE204" s="408"/>
      <c r="AF204" s="408"/>
      <c r="AG204" s="408"/>
      <c r="AH204" s="408"/>
      <c r="AI204" s="408"/>
      <c r="AJ204" s="408"/>
      <c r="AK204" s="408"/>
      <c r="AL204" s="408"/>
      <c r="AM204" s="408"/>
      <c r="AN204" s="408"/>
      <c r="AO204" s="408"/>
      <c r="AP204" s="408"/>
      <c r="AQ204" s="408"/>
      <c r="AR204" s="408"/>
      <c r="AS204" s="408"/>
      <c r="AT204" s="408"/>
      <c r="AU204" s="408"/>
      <c r="AV204" s="408"/>
      <c r="AW204" s="408"/>
      <c r="AX204" s="408"/>
      <c r="AY204" s="408"/>
      <c r="AZ204" s="408"/>
      <c r="BA204" s="408"/>
      <c r="BB204" s="408"/>
      <c r="BC204" s="408"/>
      <c r="BD204" s="408"/>
      <c r="BE204" s="408"/>
      <c r="BF204" s="408"/>
    </row>
    <row r="205" spans="1:58" s="409" customFormat="1" ht="44.25" customHeight="1">
      <c r="A205" s="295">
        <v>170</v>
      </c>
      <c r="B205" s="98" t="s">
        <v>519</v>
      </c>
      <c r="C205" s="296" t="s">
        <v>480</v>
      </c>
      <c r="D205" s="297" t="s">
        <v>481</v>
      </c>
      <c r="E205" s="298" t="s">
        <v>517</v>
      </c>
      <c r="F205" s="445">
        <v>3000</v>
      </c>
      <c r="G205" s="439">
        <v>0</v>
      </c>
      <c r="H205" s="443">
        <v>0</v>
      </c>
      <c r="I205" s="438">
        <v>0</v>
      </c>
      <c r="J205" s="863">
        <f t="shared" si="21"/>
        <v>0</v>
      </c>
      <c r="K205" s="438">
        <v>0</v>
      </c>
      <c r="L205" s="440">
        <v>0</v>
      </c>
      <c r="M205" s="438">
        <v>0</v>
      </c>
      <c r="N205" s="863">
        <f t="shared" si="23"/>
        <v>0</v>
      </c>
      <c r="O205" s="440">
        <v>0</v>
      </c>
      <c r="P205" s="440">
        <v>3000</v>
      </c>
      <c r="Q205" s="440">
        <v>0</v>
      </c>
      <c r="R205" s="863">
        <f t="shared" si="22"/>
        <v>3000</v>
      </c>
      <c r="S205" s="440">
        <v>0</v>
      </c>
      <c r="T205" s="440">
        <v>0</v>
      </c>
      <c r="U205" s="440">
        <v>0</v>
      </c>
      <c r="V205" s="863">
        <f t="shared" si="20"/>
        <v>0</v>
      </c>
      <c r="W205" s="717">
        <f t="shared" si="19"/>
        <v>3000</v>
      </c>
      <c r="X205" s="398"/>
      <c r="Y205" s="399"/>
      <c r="Z205" s="399"/>
      <c r="AA205" s="399"/>
      <c r="AB205" s="408"/>
      <c r="AC205" s="408"/>
      <c r="AD205" s="408"/>
      <c r="AE205" s="408"/>
      <c r="AF205" s="408"/>
      <c r="AG205" s="408"/>
      <c r="AH205" s="408"/>
      <c r="AI205" s="408"/>
      <c r="AJ205" s="408"/>
      <c r="AK205" s="408"/>
      <c r="AL205" s="408"/>
      <c r="AM205" s="408"/>
      <c r="AN205" s="408"/>
      <c r="AO205" s="408"/>
      <c r="AP205" s="408"/>
      <c r="AQ205" s="408"/>
      <c r="AR205" s="408"/>
      <c r="AS205" s="408"/>
      <c r="AT205" s="408"/>
      <c r="AU205" s="408"/>
      <c r="AV205" s="408"/>
      <c r="AW205" s="408"/>
      <c r="AX205" s="408"/>
      <c r="AY205" s="408"/>
      <c r="AZ205" s="408"/>
      <c r="BA205" s="408"/>
      <c r="BB205" s="408"/>
      <c r="BC205" s="408"/>
      <c r="BD205" s="408"/>
      <c r="BE205" s="408"/>
      <c r="BF205" s="408"/>
    </row>
    <row r="206" spans="1:58" s="84" customFormat="1" ht="45.75" customHeight="1">
      <c r="A206" s="295">
        <v>171</v>
      </c>
      <c r="B206" s="98" t="s">
        <v>520</v>
      </c>
      <c r="C206" s="296" t="s">
        <v>480</v>
      </c>
      <c r="D206" s="297" t="s">
        <v>481</v>
      </c>
      <c r="E206" s="298" t="s">
        <v>517</v>
      </c>
      <c r="F206" s="301">
        <v>0</v>
      </c>
      <c r="G206" s="439">
        <v>0</v>
      </c>
      <c r="H206" s="443">
        <v>0</v>
      </c>
      <c r="I206" s="438">
        <v>0</v>
      </c>
      <c r="J206" s="863">
        <f t="shared" si="21"/>
        <v>0</v>
      </c>
      <c r="K206" s="438">
        <v>0</v>
      </c>
      <c r="L206" s="440">
        <v>0</v>
      </c>
      <c r="M206" s="438">
        <v>0</v>
      </c>
      <c r="N206" s="863">
        <f t="shared" si="23"/>
        <v>0</v>
      </c>
      <c r="O206" s="440">
        <v>0</v>
      </c>
      <c r="P206" s="440">
        <v>0</v>
      </c>
      <c r="Q206" s="440">
        <v>0</v>
      </c>
      <c r="R206" s="863">
        <f t="shared" si="22"/>
        <v>0</v>
      </c>
      <c r="S206" s="440">
        <v>0</v>
      </c>
      <c r="T206" s="440">
        <v>0</v>
      </c>
      <c r="U206" s="440">
        <v>0</v>
      </c>
      <c r="V206" s="863">
        <f t="shared" si="20"/>
        <v>0</v>
      </c>
      <c r="W206" s="717">
        <f t="shared" si="19"/>
        <v>0</v>
      </c>
      <c r="X206" s="328"/>
      <c r="Y206" s="77"/>
      <c r="Z206" s="77"/>
      <c r="AA206" s="77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  <c r="BD206" s="103"/>
      <c r="BE206" s="103"/>
      <c r="BF206" s="103"/>
    </row>
    <row r="207" spans="1:58" s="84" customFormat="1" ht="30.75" customHeight="1">
      <c r="A207" s="295">
        <v>172</v>
      </c>
      <c r="B207" s="98" t="s">
        <v>521</v>
      </c>
      <c r="C207" s="296" t="s">
        <v>480</v>
      </c>
      <c r="D207" s="297" t="s">
        <v>481</v>
      </c>
      <c r="E207" s="298" t="s">
        <v>517</v>
      </c>
      <c r="F207" s="301">
        <v>1500</v>
      </c>
      <c r="G207" s="439">
        <v>0</v>
      </c>
      <c r="H207" s="443">
        <v>0</v>
      </c>
      <c r="I207" s="438">
        <v>0</v>
      </c>
      <c r="J207" s="863">
        <f t="shared" si="21"/>
        <v>0</v>
      </c>
      <c r="K207" s="438">
        <v>1500</v>
      </c>
      <c r="L207" s="440">
        <v>0</v>
      </c>
      <c r="M207" s="438">
        <v>0</v>
      </c>
      <c r="N207" s="863">
        <f t="shared" si="23"/>
        <v>1500</v>
      </c>
      <c r="O207" s="440">
        <v>0</v>
      </c>
      <c r="P207" s="440">
        <v>0</v>
      </c>
      <c r="Q207" s="440">
        <v>0</v>
      </c>
      <c r="R207" s="863">
        <f t="shared" si="22"/>
        <v>0</v>
      </c>
      <c r="S207" s="440">
        <v>0</v>
      </c>
      <c r="T207" s="440">
        <v>0</v>
      </c>
      <c r="U207" s="440">
        <v>0</v>
      </c>
      <c r="V207" s="863">
        <f t="shared" si="20"/>
        <v>0</v>
      </c>
      <c r="W207" s="717">
        <f t="shared" si="19"/>
        <v>1500</v>
      </c>
      <c r="X207" s="328"/>
      <c r="Y207" s="77"/>
      <c r="Z207" s="77"/>
      <c r="AA207" s="77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  <c r="BD207" s="103"/>
      <c r="BE207" s="103"/>
      <c r="BF207" s="103"/>
    </row>
    <row r="208" spans="1:58" s="409" customFormat="1" ht="45" customHeight="1">
      <c r="A208" s="295">
        <v>173</v>
      </c>
      <c r="B208" s="98" t="s">
        <v>664</v>
      </c>
      <c r="C208" s="296" t="s">
        <v>480</v>
      </c>
      <c r="D208" s="297" t="s">
        <v>481</v>
      </c>
      <c r="E208" s="298" t="s">
        <v>517</v>
      </c>
      <c r="F208" s="301">
        <v>0</v>
      </c>
      <c r="G208" s="439">
        <v>0</v>
      </c>
      <c r="H208" s="443">
        <v>0</v>
      </c>
      <c r="I208" s="438">
        <v>0</v>
      </c>
      <c r="J208" s="863">
        <f t="shared" si="21"/>
        <v>0</v>
      </c>
      <c r="K208" s="438">
        <v>0</v>
      </c>
      <c r="L208" s="440">
        <v>0</v>
      </c>
      <c r="M208" s="438">
        <v>0</v>
      </c>
      <c r="N208" s="863">
        <f t="shared" si="23"/>
        <v>0</v>
      </c>
      <c r="O208" s="440">
        <v>0</v>
      </c>
      <c r="P208" s="440">
        <v>0</v>
      </c>
      <c r="Q208" s="440">
        <v>0</v>
      </c>
      <c r="R208" s="863">
        <f t="shared" si="22"/>
        <v>0</v>
      </c>
      <c r="S208" s="440">
        <v>0</v>
      </c>
      <c r="T208" s="440">
        <v>0</v>
      </c>
      <c r="U208" s="440">
        <v>0</v>
      </c>
      <c r="V208" s="863">
        <f t="shared" si="20"/>
        <v>0</v>
      </c>
      <c r="W208" s="717">
        <f t="shared" si="19"/>
        <v>0</v>
      </c>
      <c r="X208" s="398"/>
      <c r="Y208" s="399"/>
      <c r="Z208" s="399"/>
      <c r="AA208" s="399"/>
      <c r="AB208" s="408"/>
      <c r="AC208" s="408"/>
      <c r="AD208" s="408"/>
      <c r="AE208" s="408"/>
      <c r="AF208" s="408"/>
      <c r="AG208" s="408"/>
      <c r="AH208" s="408"/>
      <c r="AI208" s="408"/>
      <c r="AJ208" s="408"/>
      <c r="AK208" s="408"/>
      <c r="AL208" s="408"/>
      <c r="AM208" s="408"/>
      <c r="AN208" s="408"/>
      <c r="AO208" s="408"/>
      <c r="AP208" s="408"/>
      <c r="AQ208" s="408"/>
      <c r="AR208" s="408"/>
      <c r="AS208" s="408"/>
      <c r="AT208" s="408"/>
      <c r="AU208" s="408"/>
      <c r="AV208" s="408"/>
      <c r="AW208" s="408"/>
      <c r="AX208" s="408"/>
      <c r="AY208" s="408"/>
      <c r="AZ208" s="408"/>
      <c r="BA208" s="408"/>
      <c r="BB208" s="408"/>
      <c r="BC208" s="408"/>
      <c r="BD208" s="408"/>
      <c r="BE208" s="408"/>
      <c r="BF208" s="408"/>
    </row>
    <row r="209" spans="1:58" s="409" customFormat="1" ht="50.25" customHeight="1">
      <c r="A209" s="295">
        <v>174</v>
      </c>
      <c r="B209" s="98" t="s">
        <v>665</v>
      </c>
      <c r="C209" s="296" t="s">
        <v>480</v>
      </c>
      <c r="D209" s="297" t="s">
        <v>481</v>
      </c>
      <c r="E209" s="298" t="s">
        <v>517</v>
      </c>
      <c r="F209" s="301">
        <v>5000</v>
      </c>
      <c r="G209" s="439">
        <v>0</v>
      </c>
      <c r="H209" s="443">
        <v>0</v>
      </c>
      <c r="I209" s="438">
        <v>5000</v>
      </c>
      <c r="J209" s="863">
        <f t="shared" si="21"/>
        <v>5000</v>
      </c>
      <c r="K209" s="438">
        <v>0</v>
      </c>
      <c r="L209" s="440">
        <v>0</v>
      </c>
      <c r="M209" s="438">
        <v>0</v>
      </c>
      <c r="N209" s="863">
        <f t="shared" si="23"/>
        <v>0</v>
      </c>
      <c r="O209" s="440">
        <v>0</v>
      </c>
      <c r="P209" s="440">
        <v>0</v>
      </c>
      <c r="Q209" s="440">
        <v>0</v>
      </c>
      <c r="R209" s="863">
        <f t="shared" si="22"/>
        <v>0</v>
      </c>
      <c r="S209" s="440">
        <v>0</v>
      </c>
      <c r="T209" s="440">
        <v>0</v>
      </c>
      <c r="U209" s="440">
        <v>0</v>
      </c>
      <c r="V209" s="863">
        <f t="shared" si="20"/>
        <v>0</v>
      </c>
      <c r="W209" s="717">
        <f t="shared" si="19"/>
        <v>5000</v>
      </c>
      <c r="X209" s="398"/>
      <c r="Y209" s="399"/>
      <c r="Z209" s="399"/>
      <c r="AA209" s="399"/>
      <c r="AB209" s="408"/>
      <c r="AC209" s="408"/>
      <c r="AD209" s="408"/>
      <c r="AE209" s="408"/>
      <c r="AF209" s="408"/>
      <c r="AG209" s="408"/>
      <c r="AH209" s="408"/>
      <c r="AI209" s="408"/>
      <c r="AJ209" s="408"/>
      <c r="AK209" s="408"/>
      <c r="AL209" s="408"/>
      <c r="AM209" s="408"/>
      <c r="AN209" s="408"/>
      <c r="AO209" s="408"/>
      <c r="AP209" s="408"/>
      <c r="AQ209" s="408"/>
      <c r="AR209" s="408"/>
      <c r="AS209" s="408"/>
      <c r="AT209" s="408"/>
      <c r="AU209" s="408"/>
      <c r="AV209" s="408"/>
      <c r="AW209" s="408"/>
      <c r="AX209" s="408"/>
      <c r="AY209" s="408"/>
      <c r="AZ209" s="408"/>
      <c r="BA209" s="408"/>
      <c r="BB209" s="408"/>
      <c r="BC209" s="408"/>
      <c r="BD209" s="408"/>
      <c r="BE209" s="408"/>
      <c r="BF209" s="408"/>
    </row>
    <row r="210" spans="1:58" s="409" customFormat="1" ht="29.25" customHeight="1">
      <c r="A210" s="295">
        <v>175</v>
      </c>
      <c r="B210" s="98" t="s">
        <v>522</v>
      </c>
      <c r="C210" s="296" t="s">
        <v>480</v>
      </c>
      <c r="D210" s="297" t="s">
        <v>481</v>
      </c>
      <c r="E210" s="298" t="s">
        <v>517</v>
      </c>
      <c r="F210" s="443">
        <v>0</v>
      </c>
      <c r="G210" s="439">
        <v>0</v>
      </c>
      <c r="H210" s="443">
        <v>0</v>
      </c>
      <c r="I210" s="438">
        <v>0</v>
      </c>
      <c r="J210" s="863">
        <f t="shared" si="21"/>
        <v>0</v>
      </c>
      <c r="K210" s="438">
        <v>0</v>
      </c>
      <c r="L210" s="440">
        <v>0</v>
      </c>
      <c r="M210" s="438">
        <v>0</v>
      </c>
      <c r="N210" s="863">
        <f t="shared" si="23"/>
        <v>0</v>
      </c>
      <c r="O210" s="440">
        <v>0</v>
      </c>
      <c r="P210" s="440">
        <v>0</v>
      </c>
      <c r="Q210" s="440">
        <v>0</v>
      </c>
      <c r="R210" s="863">
        <f t="shared" si="22"/>
        <v>0</v>
      </c>
      <c r="S210" s="440">
        <v>0</v>
      </c>
      <c r="T210" s="440">
        <v>0</v>
      </c>
      <c r="U210" s="440">
        <v>0</v>
      </c>
      <c r="V210" s="863">
        <f t="shared" si="20"/>
        <v>0</v>
      </c>
      <c r="W210" s="717">
        <f t="shared" si="19"/>
        <v>0</v>
      </c>
      <c r="X210" s="398"/>
      <c r="Y210" s="399"/>
      <c r="Z210" s="399"/>
      <c r="AA210" s="399"/>
      <c r="AB210" s="408"/>
      <c r="AC210" s="408"/>
      <c r="AD210" s="408"/>
      <c r="AE210" s="408"/>
      <c r="AF210" s="408"/>
      <c r="AG210" s="408"/>
      <c r="AH210" s="408"/>
      <c r="AI210" s="408"/>
      <c r="AJ210" s="408"/>
      <c r="AK210" s="408"/>
      <c r="AL210" s="408"/>
      <c r="AM210" s="408"/>
      <c r="AN210" s="408"/>
      <c r="AO210" s="408"/>
      <c r="AP210" s="408"/>
      <c r="AQ210" s="408"/>
      <c r="AR210" s="408"/>
      <c r="AS210" s="408"/>
      <c r="AT210" s="408"/>
      <c r="AU210" s="408"/>
      <c r="AV210" s="408"/>
      <c r="AW210" s="408"/>
      <c r="AX210" s="408"/>
      <c r="AY210" s="408"/>
      <c r="AZ210" s="408"/>
      <c r="BA210" s="408"/>
      <c r="BB210" s="408"/>
      <c r="BC210" s="408"/>
      <c r="BD210" s="408"/>
      <c r="BE210" s="408"/>
      <c r="BF210" s="408"/>
    </row>
    <row r="211" spans="1:58" s="409" customFormat="1" ht="29.25" customHeight="1">
      <c r="A211" s="295">
        <v>176</v>
      </c>
      <c r="B211" s="577" t="s">
        <v>602</v>
      </c>
      <c r="C211" s="368" t="s">
        <v>528</v>
      </c>
      <c r="D211" s="369" t="s">
        <v>374</v>
      </c>
      <c r="E211" s="370" t="s">
        <v>214</v>
      </c>
      <c r="F211" s="440">
        <v>1500</v>
      </c>
      <c r="G211" s="439">
        <v>0</v>
      </c>
      <c r="H211" s="443">
        <v>0</v>
      </c>
      <c r="I211" s="438">
        <v>1500</v>
      </c>
      <c r="J211" s="863">
        <f t="shared" si="21"/>
        <v>1500</v>
      </c>
      <c r="K211" s="438">
        <v>0</v>
      </c>
      <c r="L211" s="440">
        <v>0</v>
      </c>
      <c r="M211" s="438">
        <v>0</v>
      </c>
      <c r="N211" s="863">
        <f t="shared" si="23"/>
        <v>0</v>
      </c>
      <c r="O211" s="440">
        <v>0</v>
      </c>
      <c r="P211" s="440">
        <v>0</v>
      </c>
      <c r="Q211" s="440">
        <v>0</v>
      </c>
      <c r="R211" s="863">
        <f t="shared" si="22"/>
        <v>0</v>
      </c>
      <c r="S211" s="440">
        <v>0</v>
      </c>
      <c r="T211" s="440">
        <v>0</v>
      </c>
      <c r="U211" s="440">
        <v>0</v>
      </c>
      <c r="V211" s="863">
        <f t="shared" si="20"/>
        <v>0</v>
      </c>
      <c r="W211" s="717">
        <f t="shared" si="19"/>
        <v>1500</v>
      </c>
      <c r="X211" s="398"/>
      <c r="Y211" s="399"/>
      <c r="Z211" s="399"/>
      <c r="AA211" s="399"/>
      <c r="AB211" s="408"/>
      <c r="AC211" s="408"/>
      <c r="AD211" s="408"/>
      <c r="AE211" s="408"/>
      <c r="AF211" s="408"/>
      <c r="AG211" s="408"/>
      <c r="AH211" s="408"/>
      <c r="AI211" s="408"/>
      <c r="AJ211" s="408"/>
      <c r="AK211" s="408"/>
      <c r="AL211" s="408"/>
      <c r="AM211" s="408"/>
      <c r="AN211" s="408"/>
      <c r="AO211" s="408"/>
      <c r="AP211" s="408"/>
      <c r="AQ211" s="408"/>
      <c r="AR211" s="408"/>
      <c r="AS211" s="408"/>
      <c r="AT211" s="408"/>
      <c r="AU211" s="408"/>
      <c r="AV211" s="408"/>
      <c r="AW211" s="408"/>
      <c r="AX211" s="408"/>
      <c r="AY211" s="408"/>
      <c r="AZ211" s="408"/>
      <c r="BA211" s="408"/>
      <c r="BB211" s="408"/>
      <c r="BC211" s="408"/>
      <c r="BD211" s="408"/>
      <c r="BE211" s="408"/>
      <c r="BF211" s="408"/>
    </row>
    <row r="212" spans="1:58" s="409" customFormat="1" ht="27.75" customHeight="1">
      <c r="A212" s="295">
        <v>177</v>
      </c>
      <c r="B212" s="577" t="s">
        <v>662</v>
      </c>
      <c r="C212" s="368" t="s">
        <v>528</v>
      </c>
      <c r="D212" s="369" t="s">
        <v>374</v>
      </c>
      <c r="E212" s="370" t="s">
        <v>214</v>
      </c>
      <c r="F212" s="440">
        <v>2000</v>
      </c>
      <c r="G212" s="439">
        <v>0</v>
      </c>
      <c r="H212" s="443">
        <v>0</v>
      </c>
      <c r="I212" s="438">
        <v>0</v>
      </c>
      <c r="J212" s="863">
        <f t="shared" si="21"/>
        <v>0</v>
      </c>
      <c r="K212" s="438">
        <v>2000</v>
      </c>
      <c r="L212" s="440">
        <v>0</v>
      </c>
      <c r="M212" s="438">
        <v>0</v>
      </c>
      <c r="N212" s="863">
        <f t="shared" si="23"/>
        <v>2000</v>
      </c>
      <c r="O212" s="440">
        <v>0</v>
      </c>
      <c r="P212" s="440">
        <v>0</v>
      </c>
      <c r="Q212" s="440">
        <v>0</v>
      </c>
      <c r="R212" s="863">
        <f t="shared" si="22"/>
        <v>0</v>
      </c>
      <c r="S212" s="440">
        <v>0</v>
      </c>
      <c r="T212" s="440">
        <v>0</v>
      </c>
      <c r="U212" s="440">
        <v>0</v>
      </c>
      <c r="V212" s="863">
        <f t="shared" si="20"/>
        <v>0</v>
      </c>
      <c r="W212" s="717">
        <f t="shared" si="19"/>
        <v>2000</v>
      </c>
      <c r="X212" s="398"/>
      <c r="Y212" s="399"/>
      <c r="Z212" s="399"/>
      <c r="AA212" s="399"/>
      <c r="AB212" s="408"/>
      <c r="AC212" s="408"/>
      <c r="AD212" s="408"/>
      <c r="AE212" s="408"/>
      <c r="AF212" s="408"/>
      <c r="AG212" s="408"/>
      <c r="AH212" s="408"/>
      <c r="AI212" s="408"/>
      <c r="AJ212" s="408"/>
      <c r="AK212" s="408"/>
      <c r="AL212" s="408"/>
      <c r="AM212" s="408"/>
      <c r="AN212" s="408"/>
      <c r="AO212" s="408"/>
      <c r="AP212" s="408"/>
      <c r="AQ212" s="408"/>
      <c r="AR212" s="408"/>
      <c r="AS212" s="408"/>
      <c r="AT212" s="408"/>
      <c r="AU212" s="408"/>
      <c r="AV212" s="408"/>
      <c r="AW212" s="408"/>
      <c r="AX212" s="408"/>
      <c r="AY212" s="408"/>
      <c r="AZ212" s="408"/>
      <c r="BA212" s="408"/>
      <c r="BB212" s="408"/>
      <c r="BC212" s="408"/>
      <c r="BD212" s="408"/>
      <c r="BE212" s="408"/>
      <c r="BF212" s="408"/>
    </row>
    <row r="213" spans="1:58" s="409" customFormat="1" ht="27.75" customHeight="1">
      <c r="A213" s="295">
        <v>178</v>
      </c>
      <c r="B213" s="577" t="s">
        <v>603</v>
      </c>
      <c r="C213" s="368" t="s">
        <v>528</v>
      </c>
      <c r="D213" s="369" t="s">
        <v>374</v>
      </c>
      <c r="E213" s="370" t="s">
        <v>214</v>
      </c>
      <c r="F213" s="445">
        <v>1500</v>
      </c>
      <c r="G213" s="439">
        <v>0</v>
      </c>
      <c r="H213" s="443">
        <v>0</v>
      </c>
      <c r="I213" s="446">
        <v>1500</v>
      </c>
      <c r="J213" s="863">
        <f t="shared" si="21"/>
        <v>1500</v>
      </c>
      <c r="K213" s="446">
        <v>0</v>
      </c>
      <c r="L213" s="440">
        <v>0</v>
      </c>
      <c r="M213" s="438">
        <v>0</v>
      </c>
      <c r="N213" s="863">
        <f t="shared" si="23"/>
        <v>0</v>
      </c>
      <c r="O213" s="440">
        <v>0</v>
      </c>
      <c r="P213" s="440">
        <v>0</v>
      </c>
      <c r="Q213" s="440">
        <v>0</v>
      </c>
      <c r="R213" s="863">
        <f t="shared" si="22"/>
        <v>0</v>
      </c>
      <c r="S213" s="440">
        <v>0</v>
      </c>
      <c r="T213" s="440">
        <v>0</v>
      </c>
      <c r="U213" s="440">
        <v>0</v>
      </c>
      <c r="V213" s="863">
        <f t="shared" si="20"/>
        <v>0</v>
      </c>
      <c r="W213" s="717">
        <f t="shared" si="19"/>
        <v>1500</v>
      </c>
      <c r="X213" s="398"/>
      <c r="Y213" s="399"/>
      <c r="Z213" s="399"/>
      <c r="AA213" s="399"/>
      <c r="AB213" s="408"/>
      <c r="AC213" s="408"/>
      <c r="AD213" s="408"/>
      <c r="AE213" s="408"/>
      <c r="AF213" s="408"/>
      <c r="AG213" s="408"/>
      <c r="AH213" s="408"/>
      <c r="AI213" s="408"/>
      <c r="AJ213" s="408"/>
      <c r="AK213" s="408"/>
      <c r="AL213" s="408"/>
      <c r="AM213" s="408"/>
      <c r="AN213" s="408"/>
      <c r="AO213" s="408"/>
      <c r="AP213" s="408"/>
      <c r="AQ213" s="408"/>
      <c r="AR213" s="408"/>
      <c r="AS213" s="408"/>
      <c r="AT213" s="408"/>
      <c r="AU213" s="408"/>
      <c r="AV213" s="408"/>
      <c r="AW213" s="408"/>
      <c r="AX213" s="408"/>
      <c r="AY213" s="408"/>
      <c r="AZ213" s="408"/>
      <c r="BA213" s="408"/>
      <c r="BB213" s="408"/>
      <c r="BC213" s="408"/>
      <c r="BD213" s="408"/>
      <c r="BE213" s="408"/>
      <c r="BF213" s="408"/>
    </row>
    <row r="214" spans="1:25" s="420" customFormat="1" ht="52.5" customHeight="1">
      <c r="A214" s="295">
        <v>179</v>
      </c>
      <c r="B214" s="630" t="s">
        <v>604</v>
      </c>
      <c r="C214" s="368" t="s">
        <v>528</v>
      </c>
      <c r="D214" s="369" t="s">
        <v>374</v>
      </c>
      <c r="E214" s="370" t="s">
        <v>214</v>
      </c>
      <c r="F214" s="445">
        <v>1500</v>
      </c>
      <c r="G214" s="439">
        <v>0</v>
      </c>
      <c r="H214" s="443">
        <v>0</v>
      </c>
      <c r="I214" s="446">
        <v>0</v>
      </c>
      <c r="J214" s="863">
        <f t="shared" si="21"/>
        <v>0</v>
      </c>
      <c r="K214" s="446">
        <v>0</v>
      </c>
      <c r="L214" s="445">
        <v>1500</v>
      </c>
      <c r="M214" s="438">
        <v>0</v>
      </c>
      <c r="N214" s="863">
        <f t="shared" si="23"/>
        <v>1500</v>
      </c>
      <c r="O214" s="440">
        <v>0</v>
      </c>
      <c r="P214" s="440">
        <v>0</v>
      </c>
      <c r="Q214" s="440">
        <v>0</v>
      </c>
      <c r="R214" s="863">
        <f t="shared" si="22"/>
        <v>0</v>
      </c>
      <c r="S214" s="440">
        <v>0</v>
      </c>
      <c r="T214" s="440">
        <v>0</v>
      </c>
      <c r="U214" s="440">
        <v>0</v>
      </c>
      <c r="V214" s="863">
        <f t="shared" si="20"/>
        <v>0</v>
      </c>
      <c r="W214" s="717">
        <f t="shared" si="19"/>
        <v>1500</v>
      </c>
      <c r="X214" s="418"/>
      <c r="Y214" s="419"/>
    </row>
    <row r="215" spans="1:24" s="253" customFormat="1" ht="30.75" customHeight="1">
      <c r="A215" s="130">
        <v>3</v>
      </c>
      <c r="B215" s="632" t="s">
        <v>197</v>
      </c>
      <c r="C215" s="132"/>
      <c r="D215" s="133"/>
      <c r="E215" s="225"/>
      <c r="F215" s="437">
        <f>SUM(F216:F235)</f>
        <v>2980600</v>
      </c>
      <c r="G215" s="437">
        <f>SUM(G216:G268)</f>
        <v>0</v>
      </c>
      <c r="H215" s="437">
        <f aca="true" t="shared" si="24" ref="H215:Q215">SUM(H216:H235)</f>
        <v>0</v>
      </c>
      <c r="I215" s="437">
        <f t="shared" si="24"/>
        <v>777200</v>
      </c>
      <c r="J215" s="858">
        <f t="shared" si="24"/>
        <v>777200</v>
      </c>
      <c r="K215" s="437">
        <f t="shared" si="24"/>
        <v>1438600</v>
      </c>
      <c r="L215" s="437">
        <f t="shared" si="24"/>
        <v>285000</v>
      </c>
      <c r="M215" s="428">
        <f t="shared" si="24"/>
        <v>429800</v>
      </c>
      <c r="N215" s="873">
        <f t="shared" si="24"/>
        <v>2153400</v>
      </c>
      <c r="O215" s="428">
        <f t="shared" si="24"/>
        <v>0</v>
      </c>
      <c r="P215" s="428">
        <f t="shared" si="24"/>
        <v>0</v>
      </c>
      <c r="Q215" s="428">
        <f t="shared" si="24"/>
        <v>50000</v>
      </c>
      <c r="R215" s="873">
        <f>SUM(Q215+P215+O215)</f>
        <v>50000</v>
      </c>
      <c r="S215" s="428">
        <f>SUM(S216:S235)</f>
        <v>0</v>
      </c>
      <c r="T215" s="428">
        <f>SUM(T216:T235)</f>
        <v>0</v>
      </c>
      <c r="U215" s="428">
        <f>SUM(U216:U235)</f>
        <v>0</v>
      </c>
      <c r="V215" s="873">
        <f>SUM(V217:V235)</f>
        <v>0</v>
      </c>
      <c r="W215" s="428">
        <f>SUM(W216:W235)</f>
        <v>2980600</v>
      </c>
      <c r="X215" s="331"/>
    </row>
    <row r="216" spans="1:24" s="253" customFormat="1" ht="24.75" customHeight="1">
      <c r="A216" s="259">
        <v>3.1</v>
      </c>
      <c r="B216" s="631" t="s">
        <v>406</v>
      </c>
      <c r="C216" s="957" t="s">
        <v>459</v>
      </c>
      <c r="D216" s="958" t="s">
        <v>460</v>
      </c>
      <c r="E216" s="959" t="s">
        <v>308</v>
      </c>
      <c r="F216" s="948">
        <v>92000</v>
      </c>
      <c r="G216" s="933">
        <v>0</v>
      </c>
      <c r="H216" s="933">
        <v>0</v>
      </c>
      <c r="I216" s="948">
        <v>92000</v>
      </c>
      <c r="J216" s="950">
        <f>SUM(G216:I217)</f>
        <v>92000</v>
      </c>
      <c r="K216" s="933">
        <v>0</v>
      </c>
      <c r="L216" s="933"/>
      <c r="M216" s="448"/>
      <c r="N216" s="874"/>
      <c r="O216" s="448"/>
      <c r="P216" s="448"/>
      <c r="Q216" s="448"/>
      <c r="R216" s="875"/>
      <c r="S216" s="448"/>
      <c r="T216" s="447"/>
      <c r="U216" s="447"/>
      <c r="V216" s="877"/>
      <c r="W216" s="960">
        <f>SUM(U217+T217+S217+R217+N217+J216)</f>
        <v>92000</v>
      </c>
      <c r="X216" s="327"/>
    </row>
    <row r="217" spans="1:24" s="253" customFormat="1" ht="24" customHeight="1">
      <c r="A217" s="261"/>
      <c r="B217" s="387" t="s">
        <v>407</v>
      </c>
      <c r="C217" s="943"/>
      <c r="D217" s="945"/>
      <c r="E217" s="947"/>
      <c r="F217" s="949"/>
      <c r="G217" s="934"/>
      <c r="H217" s="934"/>
      <c r="I217" s="949"/>
      <c r="J217" s="930"/>
      <c r="K217" s="934"/>
      <c r="L217" s="934"/>
      <c r="M217" s="449"/>
      <c r="N217" s="860">
        <f>SUM(K217:M217)</f>
        <v>0</v>
      </c>
      <c r="O217" s="449"/>
      <c r="P217" s="449"/>
      <c r="Q217" s="449"/>
      <c r="R217" s="863">
        <f aca="true" t="shared" si="25" ref="R217:R232">SUM(O217:Q217)</f>
        <v>0</v>
      </c>
      <c r="S217" s="449"/>
      <c r="T217" s="450"/>
      <c r="U217" s="449"/>
      <c r="V217" s="878"/>
      <c r="W217" s="932"/>
      <c r="X217" s="327"/>
    </row>
    <row r="218" spans="1:24" s="253" customFormat="1" ht="49.5" customHeight="1">
      <c r="A218" s="520">
        <v>3.2</v>
      </c>
      <c r="B218" s="402" t="s">
        <v>735</v>
      </c>
      <c r="C218" s="513" t="s">
        <v>736</v>
      </c>
      <c r="D218" s="514" t="s">
        <v>737</v>
      </c>
      <c r="E218" s="515" t="s">
        <v>331</v>
      </c>
      <c r="F218" s="452">
        <v>200000</v>
      </c>
      <c r="G218" s="451">
        <v>0</v>
      </c>
      <c r="H218" s="451">
        <v>0</v>
      </c>
      <c r="I218" s="452">
        <v>200000</v>
      </c>
      <c r="J218" s="863">
        <f>SUM(G218:I218)</f>
        <v>200000</v>
      </c>
      <c r="K218" s="452">
        <v>0</v>
      </c>
      <c r="L218" s="452">
        <v>0</v>
      </c>
      <c r="M218" s="452">
        <v>0</v>
      </c>
      <c r="N218" s="863">
        <f>SUM(K218:M218)</f>
        <v>0</v>
      </c>
      <c r="O218" s="458">
        <v>0</v>
      </c>
      <c r="P218" s="458">
        <v>0</v>
      </c>
      <c r="Q218" s="458">
        <v>0</v>
      </c>
      <c r="R218" s="863">
        <f t="shared" si="25"/>
        <v>0</v>
      </c>
      <c r="S218" s="458">
        <v>0</v>
      </c>
      <c r="T218" s="516">
        <v>0</v>
      </c>
      <c r="U218" s="458">
        <v>0</v>
      </c>
      <c r="V218" s="876">
        <v>0</v>
      </c>
      <c r="W218" s="717">
        <f>SUM(U218+T218+S218+R218+N218+J218)</f>
        <v>200000</v>
      </c>
      <c r="X218" s="327"/>
    </row>
    <row r="219" spans="1:24" s="253" customFormat="1" ht="21.75" customHeight="1">
      <c r="A219" s="404">
        <v>3.3</v>
      </c>
      <c r="B219" s="387" t="s">
        <v>466</v>
      </c>
      <c r="C219" s="961" t="s">
        <v>367</v>
      </c>
      <c r="D219" s="964" t="s">
        <v>365</v>
      </c>
      <c r="E219" s="967" t="s">
        <v>368</v>
      </c>
      <c r="F219" s="927">
        <v>1070000</v>
      </c>
      <c r="G219" s="951">
        <v>0</v>
      </c>
      <c r="H219" s="927">
        <v>0</v>
      </c>
      <c r="I219" s="951">
        <v>0</v>
      </c>
      <c r="J219" s="929">
        <f>SUM(G219:I219)</f>
        <v>0</v>
      </c>
      <c r="K219" s="927">
        <v>1070000</v>
      </c>
      <c r="L219" s="927">
        <v>0</v>
      </c>
      <c r="M219" s="927">
        <v>0</v>
      </c>
      <c r="N219" s="929">
        <f>SUM(K219:M219)</f>
        <v>1070000</v>
      </c>
      <c r="O219" s="927">
        <v>0</v>
      </c>
      <c r="P219" s="927">
        <v>0</v>
      </c>
      <c r="Q219" s="927">
        <v>0</v>
      </c>
      <c r="R219" s="929">
        <f t="shared" si="25"/>
        <v>0</v>
      </c>
      <c r="S219" s="927">
        <v>0</v>
      </c>
      <c r="T219" s="927">
        <v>0</v>
      </c>
      <c r="U219" s="927">
        <v>0</v>
      </c>
      <c r="V219" s="929">
        <f>SUM(S219:U219)</f>
        <v>0</v>
      </c>
      <c r="W219" s="931">
        <f>SUM(U219+T219+S219+R219+N219+J219)</f>
        <v>1070000</v>
      </c>
      <c r="X219" s="327"/>
    </row>
    <row r="220" spans="1:24" s="253" customFormat="1" ht="21.75" customHeight="1">
      <c r="A220" s="260"/>
      <c r="B220" s="387" t="s">
        <v>378</v>
      </c>
      <c r="C220" s="962"/>
      <c r="D220" s="965"/>
      <c r="E220" s="968"/>
      <c r="F220" s="970"/>
      <c r="G220" s="971"/>
      <c r="H220" s="970"/>
      <c r="I220" s="971"/>
      <c r="J220" s="972"/>
      <c r="K220" s="970"/>
      <c r="L220" s="970"/>
      <c r="M220" s="970"/>
      <c r="N220" s="972"/>
      <c r="O220" s="970"/>
      <c r="P220" s="970"/>
      <c r="Q220" s="970"/>
      <c r="R220" s="972"/>
      <c r="S220" s="970"/>
      <c r="T220" s="970"/>
      <c r="U220" s="970"/>
      <c r="V220" s="972"/>
      <c r="W220" s="973"/>
      <c r="X220" s="327"/>
    </row>
    <row r="221" spans="1:60" s="254" customFormat="1" ht="24" customHeight="1">
      <c r="A221" s="403"/>
      <c r="B221" s="384" t="s">
        <v>366</v>
      </c>
      <c r="C221" s="963"/>
      <c r="D221" s="966"/>
      <c r="E221" s="969"/>
      <c r="F221" s="928"/>
      <c r="G221" s="952"/>
      <c r="H221" s="928"/>
      <c r="I221" s="952"/>
      <c r="J221" s="930"/>
      <c r="K221" s="928"/>
      <c r="L221" s="928"/>
      <c r="M221" s="928"/>
      <c r="N221" s="930"/>
      <c r="O221" s="928"/>
      <c r="P221" s="928"/>
      <c r="Q221" s="928"/>
      <c r="R221" s="930"/>
      <c r="S221" s="928"/>
      <c r="T221" s="928"/>
      <c r="U221" s="928"/>
      <c r="V221" s="930"/>
      <c r="W221" s="932"/>
      <c r="X221" s="327"/>
      <c r="Y221" s="253"/>
      <c r="Z221" s="253"/>
      <c r="AA221" s="253"/>
      <c r="AB221" s="253"/>
      <c r="AC221" s="253"/>
      <c r="AD221" s="253"/>
      <c r="AE221" s="253"/>
      <c r="AF221" s="253"/>
      <c r="AG221" s="253"/>
      <c r="AH221" s="253"/>
      <c r="AI221" s="253"/>
      <c r="AJ221" s="253"/>
      <c r="AK221" s="253"/>
      <c r="AL221" s="253"/>
      <c r="AM221" s="253"/>
      <c r="AN221" s="253"/>
      <c r="AO221" s="253"/>
      <c r="AP221" s="253"/>
      <c r="AQ221" s="253"/>
      <c r="AR221" s="253"/>
      <c r="AS221" s="253"/>
      <c r="AT221" s="253"/>
      <c r="AU221" s="253"/>
      <c r="AV221" s="253"/>
      <c r="AW221" s="253"/>
      <c r="AX221" s="253"/>
      <c r="AY221" s="253"/>
      <c r="AZ221" s="253"/>
      <c r="BA221" s="253"/>
      <c r="BB221" s="253"/>
      <c r="BC221" s="253"/>
      <c r="BD221" s="253"/>
      <c r="BE221" s="253"/>
      <c r="BF221" s="253"/>
      <c r="BG221" s="253"/>
      <c r="BH221" s="253"/>
    </row>
    <row r="222" spans="1:24" s="253" customFormat="1" ht="51" customHeight="1">
      <c r="A222" s="266">
        <v>3.4</v>
      </c>
      <c r="B222" s="405" t="s">
        <v>552</v>
      </c>
      <c r="C222" s="262" t="s">
        <v>736</v>
      </c>
      <c r="D222" s="262" t="s">
        <v>737</v>
      </c>
      <c r="E222" s="262" t="s">
        <v>331</v>
      </c>
      <c r="F222" s="452">
        <v>189600</v>
      </c>
      <c r="G222" s="453">
        <v>0</v>
      </c>
      <c r="H222" s="454">
        <v>0</v>
      </c>
      <c r="I222" s="455">
        <v>0</v>
      </c>
      <c r="J222" s="865">
        <f>SUM(G222:I222)</f>
        <v>0</v>
      </c>
      <c r="K222" s="454">
        <v>189600</v>
      </c>
      <c r="L222" s="454">
        <v>0</v>
      </c>
      <c r="M222" s="456">
        <v>0</v>
      </c>
      <c r="N222" s="865">
        <f>SUM(K222:M222)</f>
        <v>189600</v>
      </c>
      <c r="O222" s="454">
        <v>0</v>
      </c>
      <c r="P222" s="454">
        <v>0</v>
      </c>
      <c r="Q222" s="454">
        <v>0</v>
      </c>
      <c r="R222" s="865">
        <f t="shared" si="25"/>
        <v>0</v>
      </c>
      <c r="S222" s="454">
        <v>0</v>
      </c>
      <c r="T222" s="454">
        <v>0</v>
      </c>
      <c r="U222" s="454">
        <v>0</v>
      </c>
      <c r="V222" s="866">
        <v>0</v>
      </c>
      <c r="W222" s="466">
        <f>SUM(U222+T222+S222+R222+N222+J222)</f>
        <v>189600</v>
      </c>
      <c r="X222" s="327"/>
    </row>
    <row r="223" spans="1:60" s="255" customFormat="1" ht="25.5" customHeight="1">
      <c r="A223" s="360">
        <v>3.5</v>
      </c>
      <c r="B223" s="390" t="s">
        <v>543</v>
      </c>
      <c r="C223" s="262" t="s">
        <v>736</v>
      </c>
      <c r="D223" s="262" t="s">
        <v>737</v>
      </c>
      <c r="E223" s="263" t="s">
        <v>331</v>
      </c>
      <c r="F223" s="452">
        <v>150000</v>
      </c>
      <c r="G223" s="451">
        <v>0</v>
      </c>
      <c r="H223" s="452">
        <v>0</v>
      </c>
      <c r="I223" s="457">
        <v>0</v>
      </c>
      <c r="J223" s="860">
        <f>SUM(G223:I223)</f>
        <v>0</v>
      </c>
      <c r="K223" s="452">
        <v>150000</v>
      </c>
      <c r="L223" s="452">
        <v>0</v>
      </c>
      <c r="M223" s="452">
        <v>0</v>
      </c>
      <c r="N223" s="860">
        <f>SUM(K223:M223)</f>
        <v>150000</v>
      </c>
      <c r="O223" s="452">
        <v>0</v>
      </c>
      <c r="P223" s="452">
        <v>0</v>
      </c>
      <c r="Q223" s="452"/>
      <c r="R223" s="860">
        <f t="shared" si="25"/>
        <v>0</v>
      </c>
      <c r="S223" s="452">
        <v>0</v>
      </c>
      <c r="T223" s="452">
        <v>0</v>
      </c>
      <c r="U223" s="452">
        <v>0</v>
      </c>
      <c r="V223" s="879">
        <v>0</v>
      </c>
      <c r="W223" s="467">
        <f>SUM(U223+T223+S223+R223+N223+J223)</f>
        <v>150000</v>
      </c>
      <c r="X223" s="327"/>
      <c r="Y223" s="253"/>
      <c r="Z223" s="253"/>
      <c r="AA223" s="253"/>
      <c r="AB223" s="253"/>
      <c r="AC223" s="253"/>
      <c r="AD223" s="253"/>
      <c r="AE223" s="253"/>
      <c r="AF223" s="253"/>
      <c r="AG223" s="253"/>
      <c r="AH223" s="253"/>
      <c r="AI223" s="253"/>
      <c r="AJ223" s="253"/>
      <c r="AK223" s="253"/>
      <c r="AL223" s="253"/>
      <c r="AM223" s="253"/>
      <c r="AN223" s="253"/>
      <c r="AO223" s="253"/>
      <c r="AP223" s="253"/>
      <c r="AQ223" s="253"/>
      <c r="AR223" s="253"/>
      <c r="AS223" s="253"/>
      <c r="AT223" s="253"/>
      <c r="AU223" s="253"/>
      <c r="AV223" s="253"/>
      <c r="AW223" s="253"/>
      <c r="AX223" s="253"/>
      <c r="AY223" s="253"/>
      <c r="AZ223" s="253"/>
      <c r="BA223" s="253"/>
      <c r="BB223" s="253"/>
      <c r="BC223" s="253"/>
      <c r="BD223" s="253"/>
      <c r="BE223" s="253"/>
      <c r="BF223" s="253"/>
      <c r="BG223" s="253"/>
      <c r="BH223" s="253"/>
    </row>
    <row r="224" spans="1:60" s="254" customFormat="1" ht="24.75" customHeight="1">
      <c r="A224" s="267">
        <v>3.6</v>
      </c>
      <c r="B224" s="385" t="s">
        <v>738</v>
      </c>
      <c r="C224" s="942" t="s">
        <v>736</v>
      </c>
      <c r="D224" s="944" t="s">
        <v>737</v>
      </c>
      <c r="E224" s="946" t="s">
        <v>331</v>
      </c>
      <c r="F224" s="927">
        <v>235200</v>
      </c>
      <c r="G224" s="951">
        <v>0</v>
      </c>
      <c r="H224" s="927">
        <v>0</v>
      </c>
      <c r="I224" s="927">
        <v>35200</v>
      </c>
      <c r="J224" s="929">
        <f>SUM(G224:I225)</f>
        <v>35200</v>
      </c>
      <c r="K224" s="927">
        <v>0</v>
      </c>
      <c r="L224" s="927">
        <v>0</v>
      </c>
      <c r="M224" s="927">
        <v>150000</v>
      </c>
      <c r="N224" s="929">
        <v>150000</v>
      </c>
      <c r="O224" s="927">
        <v>0</v>
      </c>
      <c r="P224" s="927">
        <v>0</v>
      </c>
      <c r="Q224" s="927">
        <v>50000</v>
      </c>
      <c r="R224" s="929">
        <f t="shared" si="25"/>
        <v>50000</v>
      </c>
      <c r="S224" s="927">
        <v>0</v>
      </c>
      <c r="T224" s="927">
        <v>0</v>
      </c>
      <c r="U224" s="927">
        <v>0</v>
      </c>
      <c r="V224" s="929">
        <v>0</v>
      </c>
      <c r="W224" s="931">
        <f>SUM(U225+T225+S225+R224+N224+J224)</f>
        <v>235200</v>
      </c>
      <c r="X224" s="327"/>
      <c r="Y224" s="253"/>
      <c r="Z224" s="253"/>
      <c r="AA224" s="253"/>
      <c r="AB224" s="253"/>
      <c r="AC224" s="253"/>
      <c r="AD224" s="253"/>
      <c r="AE224" s="253"/>
      <c r="AF224" s="253"/>
      <c r="AG224" s="253"/>
      <c r="AH224" s="253"/>
      <c r="AI224" s="253"/>
      <c r="AJ224" s="253"/>
      <c r="AK224" s="253"/>
      <c r="AL224" s="253"/>
      <c r="AM224" s="253"/>
      <c r="AN224" s="253"/>
      <c r="AO224" s="253"/>
      <c r="AP224" s="253"/>
      <c r="AQ224" s="253"/>
      <c r="AR224" s="253"/>
      <c r="AS224" s="253"/>
      <c r="AT224" s="253"/>
      <c r="AU224" s="253"/>
      <c r="AV224" s="253"/>
      <c r="AW224" s="253"/>
      <c r="AX224" s="253"/>
      <c r="AY224" s="253"/>
      <c r="AZ224" s="253"/>
      <c r="BA224" s="253"/>
      <c r="BB224" s="253"/>
      <c r="BC224" s="253"/>
      <c r="BD224" s="253"/>
      <c r="BE224" s="253"/>
      <c r="BF224" s="253"/>
      <c r="BG224" s="253"/>
      <c r="BH224" s="253"/>
    </row>
    <row r="225" spans="1:24" s="253" customFormat="1" ht="24.75" customHeight="1">
      <c r="A225" s="266"/>
      <c r="B225" s="391" t="s">
        <v>405</v>
      </c>
      <c r="C225" s="943"/>
      <c r="D225" s="945"/>
      <c r="E225" s="947"/>
      <c r="F225" s="928"/>
      <c r="G225" s="952"/>
      <c r="H225" s="928"/>
      <c r="I225" s="928"/>
      <c r="J225" s="930"/>
      <c r="K225" s="928"/>
      <c r="L225" s="928"/>
      <c r="M225" s="928"/>
      <c r="N225" s="930"/>
      <c r="O225" s="928"/>
      <c r="P225" s="928"/>
      <c r="Q225" s="928"/>
      <c r="R225" s="930"/>
      <c r="S225" s="928"/>
      <c r="T225" s="928"/>
      <c r="U225" s="928"/>
      <c r="V225" s="930"/>
      <c r="W225" s="932"/>
      <c r="X225" s="327"/>
    </row>
    <row r="226" spans="1:24" s="253" customFormat="1" ht="50.25" customHeight="1">
      <c r="A226" s="406">
        <v>3.7</v>
      </c>
      <c r="B226" s="402" t="s">
        <v>645</v>
      </c>
      <c r="C226" s="511" t="s">
        <v>553</v>
      </c>
      <c r="D226" s="511" t="s">
        <v>339</v>
      </c>
      <c r="E226" s="512" t="s">
        <v>331</v>
      </c>
      <c r="F226" s="454">
        <v>29000</v>
      </c>
      <c r="G226" s="453">
        <v>0</v>
      </c>
      <c r="H226" s="454">
        <v>0</v>
      </c>
      <c r="I226" s="453">
        <v>0</v>
      </c>
      <c r="J226" s="866">
        <v>0</v>
      </c>
      <c r="K226" s="454">
        <v>29000</v>
      </c>
      <c r="L226" s="454">
        <v>0</v>
      </c>
      <c r="M226" s="456">
        <v>0</v>
      </c>
      <c r="N226" s="863">
        <f>SUM(K226:M226)</f>
        <v>29000</v>
      </c>
      <c r="O226" s="454">
        <v>0</v>
      </c>
      <c r="P226" s="454">
        <v>0</v>
      </c>
      <c r="Q226" s="454">
        <v>0</v>
      </c>
      <c r="R226" s="876">
        <v>0</v>
      </c>
      <c r="S226" s="454">
        <v>0</v>
      </c>
      <c r="T226" s="454">
        <v>0</v>
      </c>
      <c r="U226" s="454">
        <v>0</v>
      </c>
      <c r="V226" s="866">
        <v>0</v>
      </c>
      <c r="W226" s="467">
        <f>SUM(U226+T226+S226+R226+N226+J226)</f>
        <v>29000</v>
      </c>
      <c r="X226" s="327"/>
    </row>
    <row r="227" spans="1:24" s="253" customFormat="1" ht="24.75" customHeight="1">
      <c r="A227" s="518">
        <v>3.8</v>
      </c>
      <c r="B227" s="390" t="s">
        <v>541</v>
      </c>
      <c r="C227" s="974" t="s">
        <v>553</v>
      </c>
      <c r="D227" s="976" t="s">
        <v>339</v>
      </c>
      <c r="E227" s="978" t="s">
        <v>331</v>
      </c>
      <c r="F227" s="927">
        <v>150000</v>
      </c>
      <c r="G227" s="951">
        <v>0</v>
      </c>
      <c r="H227" s="927">
        <v>0</v>
      </c>
      <c r="I227" s="927">
        <v>150000</v>
      </c>
      <c r="J227" s="929">
        <f>SUM(G227:I228)</f>
        <v>150000</v>
      </c>
      <c r="K227" s="951">
        <v>0</v>
      </c>
      <c r="L227" s="927">
        <v>0</v>
      </c>
      <c r="M227" s="951">
        <v>0</v>
      </c>
      <c r="N227" s="929">
        <f>SUM(K227:M227)</f>
        <v>0</v>
      </c>
      <c r="O227" s="951">
        <v>0</v>
      </c>
      <c r="P227" s="951">
        <v>0</v>
      </c>
      <c r="Q227" s="951">
        <v>0</v>
      </c>
      <c r="R227" s="929">
        <f>SUM(O228:Q228)</f>
        <v>0</v>
      </c>
      <c r="S227" s="951">
        <v>0</v>
      </c>
      <c r="T227" s="951">
        <v>0</v>
      </c>
      <c r="U227" s="951">
        <v>0</v>
      </c>
      <c r="V227" s="929">
        <v>0</v>
      </c>
      <c r="W227" s="931">
        <f>SUM(U228+T228+S228+R227+N227+J227)</f>
        <v>150000</v>
      </c>
      <c r="X227" s="327"/>
    </row>
    <row r="228" spans="1:24" s="253" customFormat="1" ht="48.75" customHeight="1">
      <c r="A228" s="268"/>
      <c r="B228" s="392" t="s">
        <v>542</v>
      </c>
      <c r="C228" s="975"/>
      <c r="D228" s="977"/>
      <c r="E228" s="979"/>
      <c r="F228" s="949"/>
      <c r="G228" s="980"/>
      <c r="H228" s="949"/>
      <c r="I228" s="949"/>
      <c r="J228" s="930"/>
      <c r="K228" s="980"/>
      <c r="L228" s="949"/>
      <c r="M228" s="980"/>
      <c r="N228" s="930"/>
      <c r="O228" s="980"/>
      <c r="P228" s="980"/>
      <c r="Q228" s="980"/>
      <c r="R228" s="930"/>
      <c r="S228" s="980"/>
      <c r="T228" s="980"/>
      <c r="U228" s="980"/>
      <c r="V228" s="953"/>
      <c r="W228" s="932"/>
      <c r="X228" s="327"/>
    </row>
    <row r="229" spans="1:24" s="253" customFormat="1" ht="24.75" customHeight="1">
      <c r="A229" s="260">
        <v>3.9</v>
      </c>
      <c r="B229" s="393" t="s">
        <v>424</v>
      </c>
      <c r="C229" s="981" t="s">
        <v>447</v>
      </c>
      <c r="D229" s="982" t="s">
        <v>448</v>
      </c>
      <c r="E229" s="983" t="s">
        <v>355</v>
      </c>
      <c r="F229" s="984">
        <v>235000</v>
      </c>
      <c r="G229" s="985">
        <v>0</v>
      </c>
      <c r="H229" s="984">
        <v>0</v>
      </c>
      <c r="I229" s="984">
        <v>0</v>
      </c>
      <c r="J229" s="867"/>
      <c r="K229" s="985">
        <v>0</v>
      </c>
      <c r="L229" s="984">
        <v>235000</v>
      </c>
      <c r="M229" s="984">
        <v>0</v>
      </c>
      <c r="N229" s="929">
        <f>SUM(K229:M229)</f>
        <v>235000</v>
      </c>
      <c r="O229" s="985">
        <v>0</v>
      </c>
      <c r="P229" s="985">
        <v>0</v>
      </c>
      <c r="Q229" s="985">
        <v>0</v>
      </c>
      <c r="R229" s="874"/>
      <c r="S229" s="985">
        <v>0</v>
      </c>
      <c r="T229" s="985">
        <v>0</v>
      </c>
      <c r="U229" s="985">
        <v>0</v>
      </c>
      <c r="V229" s="986">
        <v>0</v>
      </c>
      <c r="W229" s="931">
        <f>SUM(U230+T230+S230+R230+N229+J230)</f>
        <v>235000</v>
      </c>
      <c r="X229" s="327"/>
    </row>
    <row r="230" spans="1:24" s="233" customFormat="1" ht="24.75" customHeight="1">
      <c r="A230" s="268"/>
      <c r="B230" s="391" t="s">
        <v>271</v>
      </c>
      <c r="C230" s="975"/>
      <c r="D230" s="977"/>
      <c r="E230" s="979"/>
      <c r="F230" s="949"/>
      <c r="G230" s="980"/>
      <c r="H230" s="949"/>
      <c r="I230" s="949"/>
      <c r="J230" s="860">
        <f>SUM(G230:I230)</f>
        <v>0</v>
      </c>
      <c r="K230" s="980"/>
      <c r="L230" s="949"/>
      <c r="M230" s="949"/>
      <c r="N230" s="930"/>
      <c r="O230" s="980"/>
      <c r="P230" s="980"/>
      <c r="Q230" s="980"/>
      <c r="R230" s="860">
        <f t="shared" si="25"/>
        <v>0</v>
      </c>
      <c r="S230" s="980"/>
      <c r="T230" s="980"/>
      <c r="U230" s="980"/>
      <c r="V230" s="953"/>
      <c r="W230" s="932"/>
      <c r="X230" s="332"/>
    </row>
    <row r="231" spans="1:24" s="233" customFormat="1" ht="24.75" customHeight="1">
      <c r="A231" s="519">
        <v>3.11</v>
      </c>
      <c r="B231" s="390" t="s">
        <v>539</v>
      </c>
      <c r="C231" s="987" t="s">
        <v>547</v>
      </c>
      <c r="D231" s="989" t="s">
        <v>548</v>
      </c>
      <c r="E231" s="991" t="s">
        <v>331</v>
      </c>
      <c r="F231" s="993">
        <v>29800</v>
      </c>
      <c r="G231" s="985">
        <v>0</v>
      </c>
      <c r="H231" s="984">
        <v>0</v>
      </c>
      <c r="I231" s="985">
        <v>0</v>
      </c>
      <c r="J231" s="867"/>
      <c r="K231" s="985">
        <v>0</v>
      </c>
      <c r="L231" s="984">
        <v>0</v>
      </c>
      <c r="M231" s="993">
        <v>29800</v>
      </c>
      <c r="N231" s="929">
        <f>SUM(K231:M232)</f>
        <v>29800</v>
      </c>
      <c r="O231" s="985">
        <v>0</v>
      </c>
      <c r="P231" s="985">
        <v>0</v>
      </c>
      <c r="Q231" s="985">
        <v>0</v>
      </c>
      <c r="R231" s="874"/>
      <c r="S231" s="985">
        <v>0</v>
      </c>
      <c r="T231" s="985">
        <v>0</v>
      </c>
      <c r="U231" s="985">
        <v>0</v>
      </c>
      <c r="V231" s="986">
        <v>0</v>
      </c>
      <c r="W231" s="931">
        <f>SUM(V232+R232+N231+J232)</f>
        <v>29800</v>
      </c>
      <c r="X231" s="332"/>
    </row>
    <row r="232" spans="1:60" s="256" customFormat="1" ht="24.75" customHeight="1">
      <c r="A232" s="269"/>
      <c r="B232" s="390" t="s">
        <v>540</v>
      </c>
      <c r="C232" s="988"/>
      <c r="D232" s="990"/>
      <c r="E232" s="992"/>
      <c r="F232" s="994"/>
      <c r="G232" s="980"/>
      <c r="H232" s="949"/>
      <c r="I232" s="980"/>
      <c r="J232" s="860">
        <f>SUM(G232:I232)</f>
        <v>0</v>
      </c>
      <c r="K232" s="980"/>
      <c r="L232" s="949"/>
      <c r="M232" s="994"/>
      <c r="N232" s="930"/>
      <c r="O232" s="980"/>
      <c r="P232" s="980"/>
      <c r="Q232" s="980"/>
      <c r="R232" s="860">
        <f t="shared" si="25"/>
        <v>0</v>
      </c>
      <c r="S232" s="980"/>
      <c r="T232" s="980"/>
      <c r="U232" s="980"/>
      <c r="V232" s="953"/>
      <c r="W232" s="932"/>
      <c r="X232" s="332"/>
      <c r="Y232" s="233"/>
      <c r="Z232" s="233"/>
      <c r="AA232" s="233"/>
      <c r="AB232" s="233"/>
      <c r="AC232" s="233"/>
      <c r="AD232" s="233"/>
      <c r="AE232" s="233"/>
      <c r="AF232" s="233"/>
      <c r="AG232" s="233"/>
      <c r="AH232" s="233"/>
      <c r="AI232" s="233"/>
      <c r="AJ232" s="233"/>
      <c r="AK232" s="233"/>
      <c r="AL232" s="233"/>
      <c r="AM232" s="233"/>
      <c r="AN232" s="233"/>
      <c r="AO232" s="233"/>
      <c r="AP232" s="233"/>
      <c r="AQ232" s="233"/>
      <c r="AR232" s="233"/>
      <c r="AS232" s="233"/>
      <c r="AT232" s="233"/>
      <c r="AU232" s="233"/>
      <c r="AV232" s="233"/>
      <c r="AW232" s="233"/>
      <c r="AX232" s="233"/>
      <c r="AY232" s="233"/>
      <c r="AZ232" s="233"/>
      <c r="BA232" s="233"/>
      <c r="BB232" s="233"/>
      <c r="BC232" s="233"/>
      <c r="BD232" s="233"/>
      <c r="BE232" s="233"/>
      <c r="BF232" s="233"/>
      <c r="BG232" s="233"/>
      <c r="BH232" s="233"/>
    </row>
    <row r="233" spans="1:60" s="257" customFormat="1" ht="24.75" customHeight="1">
      <c r="A233" s="401">
        <v>3.12</v>
      </c>
      <c r="B233" s="393" t="s">
        <v>269</v>
      </c>
      <c r="C233" s="265"/>
      <c r="D233" s="264"/>
      <c r="E233" s="264"/>
      <c r="F233" s="993">
        <v>500000</v>
      </c>
      <c r="G233" s="995">
        <v>0</v>
      </c>
      <c r="H233" s="993">
        <v>0</v>
      </c>
      <c r="I233" s="993">
        <v>250000</v>
      </c>
      <c r="J233" s="929">
        <f>SUM(I233)</f>
        <v>250000</v>
      </c>
      <c r="K233" s="995">
        <v>0</v>
      </c>
      <c r="L233" s="995">
        <v>0</v>
      </c>
      <c r="M233" s="993">
        <v>250000</v>
      </c>
      <c r="N233" s="929">
        <f>SUM(K233:M234)</f>
        <v>250000</v>
      </c>
      <c r="O233" s="993">
        <v>0</v>
      </c>
      <c r="P233" s="993">
        <v>0</v>
      </c>
      <c r="Q233" s="993">
        <v>0</v>
      </c>
      <c r="R233" s="929">
        <f>SUM(O234:Q234)</f>
        <v>0</v>
      </c>
      <c r="S233" s="993">
        <v>0</v>
      </c>
      <c r="T233" s="993">
        <v>0</v>
      </c>
      <c r="U233" s="993">
        <v>0</v>
      </c>
      <c r="V233" s="997">
        <v>0</v>
      </c>
      <c r="W233" s="931">
        <f>+V233+R233+N233+J233</f>
        <v>500000</v>
      </c>
      <c r="X233" s="332"/>
      <c r="Y233" s="233"/>
      <c r="Z233" s="233"/>
      <c r="AA233" s="233"/>
      <c r="AB233" s="233"/>
      <c r="AC233" s="233"/>
      <c r="AD233" s="233"/>
      <c r="AE233" s="233"/>
      <c r="AF233" s="233"/>
      <c r="AG233" s="233"/>
      <c r="AH233" s="233"/>
      <c r="AI233" s="233"/>
      <c r="AJ233" s="233"/>
      <c r="AK233" s="233"/>
      <c r="AL233" s="233"/>
      <c r="AM233" s="233"/>
      <c r="AN233" s="233"/>
      <c r="AO233" s="233"/>
      <c r="AP233" s="233"/>
      <c r="AQ233" s="233"/>
      <c r="AR233" s="233"/>
      <c r="AS233" s="233"/>
      <c r="AT233" s="233"/>
      <c r="AU233" s="233"/>
      <c r="AV233" s="233"/>
      <c r="AW233" s="233"/>
      <c r="AX233" s="233"/>
      <c r="AY233" s="233"/>
      <c r="AZ233" s="233"/>
      <c r="BA233" s="233"/>
      <c r="BB233" s="233"/>
      <c r="BC233" s="233"/>
      <c r="BD233" s="233"/>
      <c r="BE233" s="233"/>
      <c r="BF233" s="233"/>
      <c r="BG233" s="233"/>
      <c r="BH233" s="233"/>
    </row>
    <row r="234" spans="1:24" s="233" customFormat="1" ht="24.75" customHeight="1">
      <c r="A234" s="269"/>
      <c r="B234" s="391" t="s">
        <v>270</v>
      </c>
      <c r="C234" s="136" t="s">
        <v>477</v>
      </c>
      <c r="D234" s="137" t="s">
        <v>365</v>
      </c>
      <c r="E234" s="226" t="s">
        <v>368</v>
      </c>
      <c r="F234" s="994"/>
      <c r="G234" s="996"/>
      <c r="H234" s="994"/>
      <c r="I234" s="994"/>
      <c r="J234" s="930"/>
      <c r="K234" s="996"/>
      <c r="L234" s="996"/>
      <c r="M234" s="994"/>
      <c r="N234" s="930"/>
      <c r="O234" s="994"/>
      <c r="P234" s="994"/>
      <c r="Q234" s="994"/>
      <c r="R234" s="930"/>
      <c r="S234" s="994"/>
      <c r="T234" s="994"/>
      <c r="U234" s="994"/>
      <c r="V234" s="998"/>
      <c r="W234" s="932"/>
      <c r="X234" s="332"/>
    </row>
    <row r="235" spans="1:24" s="233" customFormat="1" ht="24.75" customHeight="1">
      <c r="A235" s="270">
        <v>3.13</v>
      </c>
      <c r="B235" s="277" t="s">
        <v>646</v>
      </c>
      <c r="C235" s="262" t="s">
        <v>473</v>
      </c>
      <c r="D235" s="262" t="s">
        <v>474</v>
      </c>
      <c r="E235" s="263" t="s">
        <v>475</v>
      </c>
      <c r="F235" s="459">
        <v>100000</v>
      </c>
      <c r="G235" s="459">
        <v>0</v>
      </c>
      <c r="H235" s="459">
        <v>0</v>
      </c>
      <c r="I235" s="460">
        <v>50000</v>
      </c>
      <c r="J235" s="860">
        <f>SUM(G235:I235)</f>
        <v>50000</v>
      </c>
      <c r="K235" s="459">
        <v>0</v>
      </c>
      <c r="L235" s="459">
        <v>50000</v>
      </c>
      <c r="M235" s="459">
        <v>0</v>
      </c>
      <c r="N235" s="860">
        <f>SUM(K235:M235)</f>
        <v>50000</v>
      </c>
      <c r="O235" s="459">
        <v>0</v>
      </c>
      <c r="P235" s="459">
        <v>0</v>
      </c>
      <c r="Q235" s="459">
        <v>0</v>
      </c>
      <c r="R235" s="860">
        <f>SUM(O235:Q235)</f>
        <v>0</v>
      </c>
      <c r="S235" s="459">
        <v>0</v>
      </c>
      <c r="T235" s="459">
        <v>0</v>
      </c>
      <c r="U235" s="459">
        <v>0</v>
      </c>
      <c r="V235" s="880">
        <v>0</v>
      </c>
      <c r="W235" s="467">
        <f>SUM(U235+T235+S235+R235+N235+J235)</f>
        <v>100000</v>
      </c>
      <c r="X235" s="332"/>
    </row>
    <row r="236" spans="1:24" s="233" customFormat="1" ht="24.75" customHeight="1">
      <c r="A236" s="228">
        <v>4</v>
      </c>
      <c r="B236" s="229" t="s">
        <v>200</v>
      </c>
      <c r="C236" s="230"/>
      <c r="D236" s="231"/>
      <c r="E236" s="232"/>
      <c r="F236" s="461">
        <f>SUM(F237+F238)</f>
        <v>0</v>
      </c>
      <c r="G236" s="461">
        <f>SUM(G237+G238)</f>
        <v>0</v>
      </c>
      <c r="H236" s="461">
        <f>SUM(H237+H238)</f>
        <v>0</v>
      </c>
      <c r="I236" s="461">
        <f>SUM(I237+I238)</f>
        <v>0</v>
      </c>
      <c r="J236" s="868">
        <f>SUM(I236+H236+G236)</f>
        <v>0</v>
      </c>
      <c r="K236" s="461">
        <f>SUM(K237+K238)</f>
        <v>0</v>
      </c>
      <c r="L236" s="461">
        <f>SUM(L237+L238)</f>
        <v>0</v>
      </c>
      <c r="M236" s="461">
        <f>SUM(M237+M238)</f>
        <v>0</v>
      </c>
      <c r="N236" s="868">
        <f>SUM(M236+L236+K236)</f>
        <v>0</v>
      </c>
      <c r="O236" s="461">
        <f aca="true" t="shared" si="26" ref="O236:U236">SUM(O237+O238)</f>
        <v>0</v>
      </c>
      <c r="P236" s="461">
        <f t="shared" si="26"/>
        <v>0</v>
      </c>
      <c r="Q236" s="461">
        <f t="shared" si="26"/>
        <v>0</v>
      </c>
      <c r="R236" s="868">
        <f t="shared" si="26"/>
        <v>0</v>
      </c>
      <c r="S236" s="461">
        <f t="shared" si="26"/>
        <v>0</v>
      </c>
      <c r="T236" s="461">
        <f t="shared" si="26"/>
        <v>0</v>
      </c>
      <c r="U236" s="461">
        <f t="shared" si="26"/>
        <v>0</v>
      </c>
      <c r="V236" s="868"/>
      <c r="W236" s="517">
        <f>SUM(S236:V236)</f>
        <v>0</v>
      </c>
      <c r="X236" s="332"/>
    </row>
    <row r="237" spans="1:60" s="128" customFormat="1" ht="24.75" customHeight="1">
      <c r="A237" s="141"/>
      <c r="B237" s="135"/>
      <c r="C237" s="136"/>
      <c r="D237" s="137"/>
      <c r="E237" s="226"/>
      <c r="F237" s="462">
        <v>0</v>
      </c>
      <c r="G237" s="462">
        <v>0</v>
      </c>
      <c r="H237" s="462">
        <v>0</v>
      </c>
      <c r="I237" s="462">
        <v>0</v>
      </c>
      <c r="J237" s="860">
        <f>SUM(G237:I237)</f>
        <v>0</v>
      </c>
      <c r="K237" s="462">
        <v>0</v>
      </c>
      <c r="L237" s="462">
        <v>0</v>
      </c>
      <c r="M237" s="462">
        <v>0</v>
      </c>
      <c r="N237" s="860">
        <f>SUM(K237:M237)</f>
        <v>0</v>
      </c>
      <c r="O237" s="462">
        <v>0</v>
      </c>
      <c r="P237" s="462">
        <v>0</v>
      </c>
      <c r="Q237" s="462">
        <v>0</v>
      </c>
      <c r="R237" s="860">
        <f>SUM(O237:Q237)</f>
        <v>0</v>
      </c>
      <c r="S237" s="462">
        <v>0</v>
      </c>
      <c r="T237" s="462">
        <v>0</v>
      </c>
      <c r="U237" s="462">
        <v>0</v>
      </c>
      <c r="V237" s="879"/>
      <c r="W237" s="123">
        <v>0</v>
      </c>
      <c r="X237" s="328"/>
      <c r="Y237" s="77"/>
      <c r="Z237" s="77"/>
      <c r="AA237" s="77"/>
      <c r="AB237" s="77"/>
      <c r="AC237" s="77"/>
      <c r="AD237" s="77"/>
      <c r="AE237" s="77"/>
      <c r="AF237" s="77"/>
      <c r="AG237" s="77"/>
      <c r="AH237" s="77"/>
      <c r="AI237" s="77"/>
      <c r="AJ237" s="77"/>
      <c r="AK237" s="77"/>
      <c r="AL237" s="77"/>
      <c r="AM237" s="77"/>
      <c r="AN237" s="77"/>
      <c r="AO237" s="77"/>
      <c r="AP237" s="77"/>
      <c r="AQ237" s="77"/>
      <c r="AR237" s="77"/>
      <c r="AS237" s="77"/>
      <c r="AT237" s="77"/>
      <c r="AU237" s="77"/>
      <c r="AV237" s="77"/>
      <c r="AW237" s="77"/>
      <c r="AX237" s="77"/>
      <c r="AY237" s="77"/>
      <c r="AZ237" s="77"/>
      <c r="BA237" s="77"/>
      <c r="BB237" s="77"/>
      <c r="BC237" s="77"/>
      <c r="BD237" s="77"/>
      <c r="BE237" s="77"/>
      <c r="BF237" s="77"/>
      <c r="BG237" s="77"/>
      <c r="BH237" s="77"/>
    </row>
    <row r="238" spans="1:23" ht="24.75" customHeight="1">
      <c r="A238" s="138"/>
      <c r="B238" s="138"/>
      <c r="C238" s="139"/>
      <c r="D238" s="140"/>
      <c r="E238" s="227"/>
      <c r="F238" s="463">
        <v>0</v>
      </c>
      <c r="G238" s="463">
        <v>0</v>
      </c>
      <c r="H238" s="463">
        <v>0</v>
      </c>
      <c r="I238" s="463">
        <v>0</v>
      </c>
      <c r="J238" s="869">
        <f>SUM(G238:I238)</f>
        <v>0</v>
      </c>
      <c r="K238" s="463">
        <v>0</v>
      </c>
      <c r="L238" s="463">
        <v>0</v>
      </c>
      <c r="M238" s="463">
        <v>0</v>
      </c>
      <c r="N238" s="869">
        <f>SUM(K238:M238)</f>
        <v>0</v>
      </c>
      <c r="O238" s="463">
        <v>0</v>
      </c>
      <c r="P238" s="463">
        <v>0</v>
      </c>
      <c r="Q238" s="463">
        <v>0</v>
      </c>
      <c r="R238" s="869">
        <f>SUM(O238:Q238)</f>
        <v>0</v>
      </c>
      <c r="S238" s="463">
        <v>0</v>
      </c>
      <c r="T238" s="463">
        <v>0</v>
      </c>
      <c r="U238" s="463">
        <v>0</v>
      </c>
      <c r="V238" s="881"/>
      <c r="W238" s="126">
        <v>0</v>
      </c>
    </row>
    <row r="239" spans="14:22" ht="24.75" customHeight="1">
      <c r="N239" s="423"/>
      <c r="R239" s="423"/>
      <c r="V239" s="423"/>
    </row>
    <row r="240" spans="14:22" ht="26.25">
      <c r="N240" s="423"/>
      <c r="R240" s="423"/>
      <c r="V240" s="423"/>
    </row>
    <row r="241" spans="14:22" ht="26.25">
      <c r="N241" s="423"/>
      <c r="R241" s="423"/>
      <c r="V241" s="423"/>
    </row>
    <row r="242" spans="14:22" ht="26.25">
      <c r="N242" s="423"/>
      <c r="R242" s="423"/>
      <c r="V242" s="423"/>
    </row>
    <row r="243" spans="14:22" ht="26.25">
      <c r="N243" s="423"/>
      <c r="R243" s="423"/>
      <c r="V243" s="423"/>
    </row>
    <row r="244" spans="14:22" ht="26.25">
      <c r="N244" s="423"/>
      <c r="R244" s="423"/>
      <c r="V244" s="423"/>
    </row>
    <row r="245" spans="14:22" ht="26.25">
      <c r="N245" s="423"/>
      <c r="R245" s="423"/>
      <c r="V245" s="423"/>
    </row>
    <row r="246" spans="14:22" ht="26.25">
      <c r="N246" s="423"/>
      <c r="R246" s="423"/>
      <c r="V246" s="423"/>
    </row>
    <row r="247" spans="14:22" ht="26.25">
      <c r="N247" s="423"/>
      <c r="R247" s="423"/>
      <c r="V247" s="423"/>
    </row>
    <row r="248" spans="14:22" ht="26.25">
      <c r="N248" s="423"/>
      <c r="R248" s="423"/>
      <c r="V248" s="423"/>
    </row>
    <row r="249" spans="14:22" ht="26.25">
      <c r="N249" s="423"/>
      <c r="R249" s="423"/>
      <c r="V249" s="423"/>
    </row>
    <row r="250" spans="14:22" ht="26.25">
      <c r="N250" s="423"/>
      <c r="R250" s="423"/>
      <c r="V250" s="423"/>
    </row>
    <row r="251" spans="1:60" s="84" customFormat="1" ht="26.25">
      <c r="A251" s="77"/>
      <c r="B251" s="77"/>
      <c r="C251" s="77"/>
      <c r="D251" s="77"/>
      <c r="E251" s="77"/>
      <c r="F251" s="464"/>
      <c r="G251" s="423"/>
      <c r="H251" s="423"/>
      <c r="I251" s="464"/>
      <c r="J251" s="423"/>
      <c r="K251" s="423"/>
      <c r="L251" s="423"/>
      <c r="M251" s="423"/>
      <c r="N251" s="423"/>
      <c r="O251" s="423"/>
      <c r="P251" s="423"/>
      <c r="Q251" s="423"/>
      <c r="R251" s="423"/>
      <c r="S251" s="423"/>
      <c r="T251" s="423"/>
      <c r="U251" s="423"/>
      <c r="V251" s="423"/>
      <c r="W251" s="77"/>
      <c r="X251" s="328"/>
      <c r="Y251" s="77"/>
      <c r="Z251" s="77"/>
      <c r="AA251" s="77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  <c r="BD251" s="103"/>
      <c r="BE251" s="103"/>
      <c r="BF251" s="103"/>
      <c r="BG251" s="103"/>
      <c r="BH251" s="103"/>
    </row>
    <row r="252" spans="6:60" s="84" customFormat="1" ht="26.25">
      <c r="F252" s="422"/>
      <c r="G252" s="421"/>
      <c r="H252" s="421"/>
      <c r="I252" s="422"/>
      <c r="J252" s="421"/>
      <c r="K252" s="421"/>
      <c r="L252" s="421"/>
      <c r="M252" s="421"/>
      <c r="N252" s="421"/>
      <c r="O252" s="421"/>
      <c r="P252" s="421"/>
      <c r="Q252" s="421"/>
      <c r="R252" s="421"/>
      <c r="S252" s="421"/>
      <c r="T252" s="421"/>
      <c r="U252" s="423"/>
      <c r="V252" s="423"/>
      <c r="W252" s="77"/>
      <c r="X252" s="328"/>
      <c r="Y252" s="77"/>
      <c r="Z252" s="77"/>
      <c r="AA252" s="77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  <c r="BD252" s="103"/>
      <c r="BE252" s="103"/>
      <c r="BF252" s="103"/>
      <c r="BG252" s="103"/>
      <c r="BH252" s="103"/>
    </row>
    <row r="253" spans="6:60" s="84" customFormat="1" ht="26.25">
      <c r="F253" s="422"/>
      <c r="G253" s="421"/>
      <c r="H253" s="421"/>
      <c r="I253" s="422"/>
      <c r="J253" s="421"/>
      <c r="K253" s="421"/>
      <c r="L253" s="421"/>
      <c r="M253" s="421"/>
      <c r="N253" s="421"/>
      <c r="O253" s="421"/>
      <c r="P253" s="421"/>
      <c r="Q253" s="421"/>
      <c r="R253" s="421"/>
      <c r="S253" s="421"/>
      <c r="T253" s="421"/>
      <c r="U253" s="423"/>
      <c r="V253" s="423"/>
      <c r="W253" s="77"/>
      <c r="X253" s="328"/>
      <c r="Y253" s="77"/>
      <c r="Z253" s="77"/>
      <c r="AA253" s="77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  <c r="BD253" s="103"/>
      <c r="BE253" s="103"/>
      <c r="BF253" s="103"/>
      <c r="BG253" s="103"/>
      <c r="BH253" s="103"/>
    </row>
    <row r="254" spans="6:60" s="84" customFormat="1" ht="26.25">
      <c r="F254" s="422"/>
      <c r="G254" s="421"/>
      <c r="H254" s="421"/>
      <c r="I254" s="422"/>
      <c r="J254" s="421"/>
      <c r="K254" s="421"/>
      <c r="L254" s="421"/>
      <c r="M254" s="421"/>
      <c r="N254" s="421"/>
      <c r="O254" s="421"/>
      <c r="P254" s="421"/>
      <c r="Q254" s="421"/>
      <c r="R254" s="421"/>
      <c r="S254" s="421"/>
      <c r="T254" s="421"/>
      <c r="U254" s="423"/>
      <c r="V254" s="423"/>
      <c r="W254" s="77"/>
      <c r="X254" s="328"/>
      <c r="Y254" s="77"/>
      <c r="Z254" s="77"/>
      <c r="AA254" s="77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  <c r="BD254" s="103"/>
      <c r="BE254" s="103"/>
      <c r="BF254" s="103"/>
      <c r="BG254" s="103"/>
      <c r="BH254" s="103"/>
    </row>
    <row r="255" spans="6:60" s="84" customFormat="1" ht="26.25">
      <c r="F255" s="422"/>
      <c r="G255" s="421"/>
      <c r="H255" s="421"/>
      <c r="I255" s="422"/>
      <c r="J255" s="421"/>
      <c r="K255" s="421"/>
      <c r="L255" s="421"/>
      <c r="M255" s="421"/>
      <c r="N255" s="421"/>
      <c r="O255" s="421"/>
      <c r="P255" s="421"/>
      <c r="Q255" s="421"/>
      <c r="R255" s="421"/>
      <c r="S255" s="421"/>
      <c r="T255" s="421"/>
      <c r="U255" s="423"/>
      <c r="V255" s="423"/>
      <c r="W255" s="77"/>
      <c r="X255" s="328"/>
      <c r="Y255" s="77"/>
      <c r="Z255" s="77"/>
      <c r="AA255" s="77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  <c r="BD255" s="103"/>
      <c r="BE255" s="103"/>
      <c r="BF255" s="103"/>
      <c r="BG255" s="103"/>
      <c r="BH255" s="103"/>
    </row>
    <row r="256" spans="6:60" s="84" customFormat="1" ht="26.25">
      <c r="F256" s="422"/>
      <c r="G256" s="421"/>
      <c r="H256" s="421"/>
      <c r="I256" s="422"/>
      <c r="J256" s="421"/>
      <c r="K256" s="421"/>
      <c r="L256" s="423"/>
      <c r="M256" s="423"/>
      <c r="N256" s="423"/>
      <c r="O256" s="423"/>
      <c r="P256" s="423"/>
      <c r="Q256" s="423"/>
      <c r="R256" s="423"/>
      <c r="S256" s="421"/>
      <c r="T256" s="421"/>
      <c r="U256" s="423"/>
      <c r="V256" s="423"/>
      <c r="W256" s="77"/>
      <c r="X256" s="328"/>
      <c r="Y256" s="77"/>
      <c r="Z256" s="77"/>
      <c r="AA256" s="77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  <c r="BD256" s="103"/>
      <c r="BE256" s="103"/>
      <c r="BF256" s="103"/>
      <c r="BG256" s="103"/>
      <c r="BH256" s="103"/>
    </row>
    <row r="257" spans="1:22" ht="26.25">
      <c r="A257" s="84"/>
      <c r="B257" s="84"/>
      <c r="C257" s="84"/>
      <c r="D257" s="84"/>
      <c r="E257" s="84"/>
      <c r="F257" s="422"/>
      <c r="G257" s="421"/>
      <c r="H257" s="421"/>
      <c r="I257" s="422"/>
      <c r="J257" s="421"/>
      <c r="K257" s="421"/>
      <c r="N257" s="423"/>
      <c r="R257" s="423"/>
      <c r="S257" s="421"/>
      <c r="T257" s="421"/>
      <c r="V257" s="423"/>
    </row>
    <row r="258" spans="14:22" ht="26.25">
      <c r="N258" s="423"/>
      <c r="R258" s="423"/>
      <c r="V258" s="423"/>
    </row>
    <row r="259" spans="14:22" ht="26.25">
      <c r="N259" s="423"/>
      <c r="R259" s="423"/>
      <c r="V259" s="423"/>
    </row>
    <row r="260" spans="14:22" ht="26.25">
      <c r="N260" s="423"/>
      <c r="R260" s="423"/>
      <c r="V260" s="423"/>
    </row>
    <row r="261" spans="14:22" ht="26.25">
      <c r="N261" s="423"/>
      <c r="R261" s="423"/>
      <c r="V261" s="423"/>
    </row>
    <row r="262" spans="14:22" ht="26.25">
      <c r="N262" s="423"/>
      <c r="R262" s="423"/>
      <c r="V262" s="423"/>
    </row>
    <row r="263" spans="14:22" ht="26.25">
      <c r="N263" s="423"/>
      <c r="R263" s="423"/>
      <c r="V263" s="423"/>
    </row>
    <row r="264" spans="14:22" ht="26.25">
      <c r="N264" s="423"/>
      <c r="R264" s="423"/>
      <c r="V264" s="423"/>
    </row>
    <row r="265" spans="14:22" ht="26.25">
      <c r="N265" s="423"/>
      <c r="R265" s="423"/>
      <c r="V265" s="423"/>
    </row>
    <row r="266" spans="14:22" ht="26.25">
      <c r="N266" s="423"/>
      <c r="R266" s="423"/>
      <c r="V266" s="423"/>
    </row>
    <row r="267" spans="14:22" ht="26.25">
      <c r="N267" s="423"/>
      <c r="R267" s="423"/>
      <c r="V267" s="423"/>
    </row>
    <row r="268" spans="14:22" ht="26.25">
      <c r="N268" s="423"/>
      <c r="R268" s="423"/>
      <c r="V268" s="423"/>
    </row>
    <row r="269" spans="14:22" ht="26.25">
      <c r="N269" s="423"/>
      <c r="R269" s="423"/>
      <c r="V269" s="423"/>
    </row>
    <row r="270" spans="14:22" ht="26.25">
      <c r="N270" s="423"/>
      <c r="R270" s="423"/>
      <c r="V270" s="423"/>
    </row>
    <row r="271" spans="14:22" ht="26.25">
      <c r="N271" s="423"/>
      <c r="R271" s="423"/>
      <c r="V271" s="423"/>
    </row>
    <row r="272" spans="14:22" ht="26.25">
      <c r="N272" s="423"/>
      <c r="R272" s="423"/>
      <c r="V272" s="423"/>
    </row>
    <row r="273" spans="14:22" ht="26.25">
      <c r="N273" s="423"/>
      <c r="R273" s="423"/>
      <c r="V273" s="423"/>
    </row>
    <row r="274" spans="14:22" ht="26.25">
      <c r="N274" s="423"/>
      <c r="R274" s="423"/>
      <c r="V274" s="423"/>
    </row>
    <row r="275" spans="14:22" ht="26.25">
      <c r="N275" s="423"/>
      <c r="R275" s="423"/>
      <c r="V275" s="423"/>
    </row>
    <row r="276" spans="14:22" ht="26.25">
      <c r="N276" s="423"/>
      <c r="R276" s="423"/>
      <c r="V276" s="423"/>
    </row>
    <row r="277" spans="14:22" ht="26.25">
      <c r="N277" s="423"/>
      <c r="R277" s="423"/>
      <c r="V277" s="423"/>
    </row>
    <row r="278" spans="14:22" ht="26.25">
      <c r="N278" s="423"/>
      <c r="R278" s="423"/>
      <c r="V278" s="423"/>
    </row>
    <row r="279" spans="14:22" ht="26.25">
      <c r="N279" s="423"/>
      <c r="R279" s="423"/>
      <c r="V279" s="423"/>
    </row>
    <row r="280" spans="14:22" ht="26.25">
      <c r="N280" s="423"/>
      <c r="R280" s="423"/>
      <c r="V280" s="423"/>
    </row>
    <row r="281" spans="14:22" ht="26.25">
      <c r="N281" s="423"/>
      <c r="R281" s="423"/>
      <c r="V281" s="423"/>
    </row>
    <row r="282" spans="14:22" ht="26.25">
      <c r="N282" s="423"/>
      <c r="R282" s="423"/>
      <c r="V282" s="423"/>
    </row>
    <row r="283" spans="14:22" ht="26.25">
      <c r="N283" s="423"/>
      <c r="R283" s="423"/>
      <c r="V283" s="423"/>
    </row>
    <row r="284" spans="14:22" ht="26.25">
      <c r="N284" s="423"/>
      <c r="R284" s="423"/>
      <c r="V284" s="423"/>
    </row>
    <row r="285" spans="14:22" ht="26.25">
      <c r="N285" s="423"/>
      <c r="R285" s="423"/>
      <c r="V285" s="423"/>
    </row>
    <row r="286" spans="14:22" ht="26.25">
      <c r="N286" s="423"/>
      <c r="R286" s="423"/>
      <c r="V286" s="423"/>
    </row>
    <row r="287" spans="14:22" ht="26.25">
      <c r="N287" s="423"/>
      <c r="R287" s="423"/>
      <c r="V287" s="423"/>
    </row>
    <row r="288" spans="14:22" ht="26.25">
      <c r="N288" s="423"/>
      <c r="R288" s="423"/>
      <c r="V288" s="423"/>
    </row>
    <row r="289" spans="14:22" ht="26.25">
      <c r="N289" s="423"/>
      <c r="R289" s="423"/>
      <c r="V289" s="423"/>
    </row>
    <row r="290" spans="14:22" ht="26.25">
      <c r="N290" s="423"/>
      <c r="R290" s="423"/>
      <c r="V290" s="423"/>
    </row>
    <row r="291" spans="14:22" ht="26.25">
      <c r="N291" s="423"/>
      <c r="R291" s="423"/>
      <c r="V291" s="423"/>
    </row>
    <row r="292" spans="14:22" ht="26.25">
      <c r="N292" s="423"/>
      <c r="R292" s="423"/>
      <c r="V292" s="423"/>
    </row>
    <row r="293" spans="14:22" ht="26.25">
      <c r="N293" s="423"/>
      <c r="R293" s="423"/>
      <c r="V293" s="423"/>
    </row>
    <row r="294" spans="14:22" ht="26.25">
      <c r="N294" s="423"/>
      <c r="R294" s="423"/>
      <c r="V294" s="423"/>
    </row>
    <row r="295" spans="14:22" ht="26.25">
      <c r="N295" s="423"/>
      <c r="R295" s="423"/>
      <c r="V295" s="423"/>
    </row>
    <row r="296" spans="14:22" ht="26.25">
      <c r="N296" s="423"/>
      <c r="R296" s="423"/>
      <c r="V296" s="423"/>
    </row>
    <row r="297" spans="14:22" ht="26.25">
      <c r="N297" s="423"/>
      <c r="R297" s="423"/>
      <c r="V297" s="423"/>
    </row>
    <row r="298" spans="14:22" ht="26.25">
      <c r="N298" s="423"/>
      <c r="R298" s="423"/>
      <c r="V298" s="423"/>
    </row>
    <row r="299" spans="14:22" ht="26.25">
      <c r="N299" s="423"/>
      <c r="R299" s="423"/>
      <c r="V299" s="423"/>
    </row>
    <row r="300" spans="14:22" ht="26.25">
      <c r="N300" s="423"/>
      <c r="R300" s="423"/>
      <c r="V300" s="423"/>
    </row>
    <row r="301" spans="14:22" ht="26.25">
      <c r="N301" s="423"/>
      <c r="R301" s="423"/>
      <c r="V301" s="423"/>
    </row>
    <row r="302" spans="14:22" ht="26.25">
      <c r="N302" s="423"/>
      <c r="R302" s="423"/>
      <c r="V302" s="423"/>
    </row>
    <row r="303" spans="14:22" ht="26.25">
      <c r="N303" s="423"/>
      <c r="R303" s="423"/>
      <c r="V303" s="423"/>
    </row>
    <row r="304" spans="14:22" ht="26.25">
      <c r="N304" s="423"/>
      <c r="R304" s="423"/>
      <c r="V304" s="423"/>
    </row>
    <row r="305" spans="14:22" ht="26.25">
      <c r="N305" s="423"/>
      <c r="R305" s="423"/>
      <c r="V305" s="423"/>
    </row>
    <row r="306" spans="14:22" ht="26.25">
      <c r="N306" s="423"/>
      <c r="R306" s="423"/>
      <c r="V306" s="423"/>
    </row>
    <row r="307" spans="14:22" ht="26.25">
      <c r="N307" s="423"/>
      <c r="R307" s="423"/>
      <c r="V307" s="423"/>
    </row>
    <row r="308" spans="14:22" ht="26.25">
      <c r="N308" s="423"/>
      <c r="R308" s="423"/>
      <c r="V308" s="423"/>
    </row>
    <row r="309" spans="14:22" ht="26.25">
      <c r="N309" s="423"/>
      <c r="R309" s="423"/>
      <c r="V309" s="423"/>
    </row>
    <row r="310" spans="14:22" ht="26.25">
      <c r="N310" s="423"/>
      <c r="R310" s="423"/>
      <c r="V310" s="423"/>
    </row>
    <row r="311" spans="14:22" ht="26.25">
      <c r="N311" s="423"/>
      <c r="R311" s="423"/>
      <c r="V311" s="423"/>
    </row>
    <row r="312" spans="14:22" ht="26.25">
      <c r="N312" s="423"/>
      <c r="R312" s="423"/>
      <c r="V312" s="423"/>
    </row>
    <row r="313" spans="14:22" ht="26.25">
      <c r="N313" s="423"/>
      <c r="R313" s="423"/>
      <c r="V313" s="423"/>
    </row>
    <row r="314" spans="14:22" ht="26.25">
      <c r="N314" s="423"/>
      <c r="R314" s="423"/>
      <c r="V314" s="423"/>
    </row>
    <row r="315" spans="14:22" ht="26.25">
      <c r="N315" s="423"/>
      <c r="R315" s="423"/>
      <c r="V315" s="423"/>
    </row>
    <row r="316" spans="14:22" ht="26.25">
      <c r="N316" s="423"/>
      <c r="R316" s="423"/>
      <c r="V316" s="423"/>
    </row>
    <row r="317" spans="14:22" ht="26.25">
      <c r="N317" s="423"/>
      <c r="R317" s="423"/>
      <c r="V317" s="423"/>
    </row>
    <row r="318" spans="14:22" ht="26.25">
      <c r="N318" s="423"/>
      <c r="R318" s="423"/>
      <c r="V318" s="423"/>
    </row>
    <row r="319" spans="14:22" ht="26.25">
      <c r="N319" s="423"/>
      <c r="R319" s="423"/>
      <c r="V319" s="423"/>
    </row>
    <row r="320" spans="14:22" ht="26.25">
      <c r="N320" s="423"/>
      <c r="R320" s="423"/>
      <c r="V320" s="423"/>
    </row>
    <row r="321" spans="14:22" ht="26.25">
      <c r="N321" s="423"/>
      <c r="R321" s="423"/>
      <c r="V321" s="423"/>
    </row>
    <row r="322" spans="14:22" ht="26.25">
      <c r="N322" s="423"/>
      <c r="R322" s="423"/>
      <c r="V322" s="423"/>
    </row>
    <row r="323" spans="14:22" ht="26.25">
      <c r="N323" s="423"/>
      <c r="R323" s="423"/>
      <c r="V323" s="423"/>
    </row>
    <row r="324" spans="14:22" ht="26.25">
      <c r="N324" s="423"/>
      <c r="R324" s="423"/>
      <c r="V324" s="423"/>
    </row>
    <row r="325" spans="14:22" ht="26.25">
      <c r="N325" s="423"/>
      <c r="R325" s="423"/>
      <c r="V325" s="423"/>
    </row>
    <row r="326" spans="14:22" ht="26.25">
      <c r="N326" s="423"/>
      <c r="R326" s="423"/>
      <c r="V326" s="423"/>
    </row>
    <row r="327" spans="14:22" ht="26.25">
      <c r="N327" s="423"/>
      <c r="R327" s="423"/>
      <c r="V327" s="423"/>
    </row>
    <row r="328" spans="14:22" ht="26.25">
      <c r="N328" s="423"/>
      <c r="R328" s="423"/>
      <c r="V328" s="423"/>
    </row>
    <row r="329" spans="14:22" ht="26.25">
      <c r="N329" s="423"/>
      <c r="R329" s="423"/>
      <c r="V329" s="423"/>
    </row>
    <row r="330" spans="14:22" ht="26.25">
      <c r="N330" s="423"/>
      <c r="R330" s="423"/>
      <c r="V330" s="423"/>
    </row>
    <row r="331" spans="14:22" ht="26.25">
      <c r="N331" s="423"/>
      <c r="R331" s="423"/>
      <c r="V331" s="423"/>
    </row>
    <row r="332" spans="14:22" ht="26.25">
      <c r="N332" s="423"/>
      <c r="R332" s="423"/>
      <c r="V332" s="423"/>
    </row>
    <row r="333" spans="14:22" ht="26.25">
      <c r="N333" s="423"/>
      <c r="R333" s="423"/>
      <c r="V333" s="423"/>
    </row>
    <row r="334" spans="14:22" ht="26.25">
      <c r="N334" s="423"/>
      <c r="R334" s="423"/>
      <c r="V334" s="423"/>
    </row>
    <row r="335" spans="14:22" ht="26.25">
      <c r="N335" s="423"/>
      <c r="R335" s="423"/>
      <c r="V335" s="423"/>
    </row>
    <row r="336" spans="14:22" ht="26.25">
      <c r="N336" s="423"/>
      <c r="R336" s="423"/>
      <c r="V336" s="423"/>
    </row>
    <row r="337" spans="14:22" ht="26.25">
      <c r="N337" s="423"/>
      <c r="R337" s="423"/>
      <c r="V337" s="423"/>
    </row>
    <row r="338" spans="14:22" ht="26.25">
      <c r="N338" s="423"/>
      <c r="R338" s="423"/>
      <c r="V338" s="423"/>
    </row>
    <row r="339" spans="14:22" ht="26.25">
      <c r="N339" s="423"/>
      <c r="R339" s="423"/>
      <c r="V339" s="423"/>
    </row>
    <row r="340" spans="14:22" ht="26.25">
      <c r="N340" s="423"/>
      <c r="R340" s="423"/>
      <c r="V340" s="423"/>
    </row>
    <row r="341" spans="14:22" ht="26.25">
      <c r="N341" s="423"/>
      <c r="R341" s="423"/>
      <c r="V341" s="423"/>
    </row>
    <row r="342" spans="14:18" ht="26.25">
      <c r="N342" s="423"/>
      <c r="R342" s="423"/>
    </row>
    <row r="343" spans="14:18" ht="26.25">
      <c r="N343" s="423"/>
      <c r="R343" s="423"/>
    </row>
    <row r="344" spans="14:18" ht="26.25">
      <c r="N344" s="423"/>
      <c r="R344" s="423"/>
    </row>
    <row r="345" spans="14:18" ht="26.25">
      <c r="N345" s="423"/>
      <c r="R345" s="423"/>
    </row>
    <row r="346" spans="14:18" ht="26.25">
      <c r="N346" s="423"/>
      <c r="R346" s="423"/>
    </row>
    <row r="347" spans="14:18" ht="26.25">
      <c r="N347" s="423"/>
      <c r="R347" s="423"/>
    </row>
    <row r="348" spans="14:18" ht="26.25">
      <c r="N348" s="423"/>
      <c r="R348" s="423"/>
    </row>
    <row r="349" spans="14:18" ht="26.25">
      <c r="N349" s="423"/>
      <c r="R349" s="423"/>
    </row>
    <row r="350" spans="14:18" ht="26.25">
      <c r="N350" s="423"/>
      <c r="R350" s="423"/>
    </row>
    <row r="351" spans="14:18" ht="26.25">
      <c r="N351" s="423"/>
      <c r="R351" s="423"/>
    </row>
    <row r="352" spans="14:18" ht="26.25">
      <c r="N352" s="423"/>
      <c r="R352" s="423"/>
    </row>
    <row r="353" spans="14:18" ht="26.25">
      <c r="N353" s="423"/>
      <c r="R353" s="423"/>
    </row>
  </sheetData>
  <sheetProtection/>
  <mergeCells count="139">
    <mergeCell ref="U233:U234"/>
    <mergeCell ref="V233:V234"/>
    <mergeCell ref="W233:W234"/>
    <mergeCell ref="O233:O234"/>
    <mergeCell ref="P233:P234"/>
    <mergeCell ref="Q233:Q234"/>
    <mergeCell ref="R233:R234"/>
    <mergeCell ref="S233:S234"/>
    <mergeCell ref="T233:T234"/>
    <mergeCell ref="W231:W232"/>
    <mergeCell ref="F233:F234"/>
    <mergeCell ref="G233:G234"/>
    <mergeCell ref="H233:H234"/>
    <mergeCell ref="I233:I234"/>
    <mergeCell ref="J233:J234"/>
    <mergeCell ref="K233:K234"/>
    <mergeCell ref="L233:L234"/>
    <mergeCell ref="M233:M234"/>
    <mergeCell ref="N233:N234"/>
    <mergeCell ref="P231:P232"/>
    <mergeCell ref="Q231:Q232"/>
    <mergeCell ref="S231:S232"/>
    <mergeCell ref="T231:T232"/>
    <mergeCell ref="U231:U232"/>
    <mergeCell ref="V231:V232"/>
    <mergeCell ref="I231:I232"/>
    <mergeCell ref="K231:K232"/>
    <mergeCell ref="L231:L232"/>
    <mergeCell ref="M231:M232"/>
    <mergeCell ref="N231:N232"/>
    <mergeCell ref="O231:O232"/>
    <mergeCell ref="T229:T230"/>
    <mergeCell ref="U229:U230"/>
    <mergeCell ref="V229:V230"/>
    <mergeCell ref="W229:W230"/>
    <mergeCell ref="C231:C232"/>
    <mergeCell ref="D231:D232"/>
    <mergeCell ref="E231:E232"/>
    <mergeCell ref="F231:F232"/>
    <mergeCell ref="G231:G232"/>
    <mergeCell ref="H231:H232"/>
    <mergeCell ref="M229:M230"/>
    <mergeCell ref="N229:N230"/>
    <mergeCell ref="O229:O230"/>
    <mergeCell ref="P229:P230"/>
    <mergeCell ref="Q229:Q230"/>
    <mergeCell ref="S229:S230"/>
    <mergeCell ref="W227:W228"/>
    <mergeCell ref="C229:C230"/>
    <mergeCell ref="D229:D230"/>
    <mergeCell ref="E229:E230"/>
    <mergeCell ref="F229:F230"/>
    <mergeCell ref="G229:G230"/>
    <mergeCell ref="H229:H230"/>
    <mergeCell ref="I229:I230"/>
    <mergeCell ref="K229:K230"/>
    <mergeCell ref="L229:L230"/>
    <mergeCell ref="P227:P228"/>
    <mergeCell ref="Q227:Q228"/>
    <mergeCell ref="R227:R228"/>
    <mergeCell ref="S227:S228"/>
    <mergeCell ref="T227:T228"/>
    <mergeCell ref="U227:U228"/>
    <mergeCell ref="J227:J228"/>
    <mergeCell ref="K227:K228"/>
    <mergeCell ref="L227:L228"/>
    <mergeCell ref="M227:M228"/>
    <mergeCell ref="N227:N228"/>
    <mergeCell ref="O227:O228"/>
    <mergeCell ref="W219:W221"/>
    <mergeCell ref="J224:J225"/>
    <mergeCell ref="R224:R225"/>
    <mergeCell ref="C227:C228"/>
    <mergeCell ref="D227:D228"/>
    <mergeCell ref="E227:E228"/>
    <mergeCell ref="F227:F228"/>
    <mergeCell ref="G227:G228"/>
    <mergeCell ref="H227:H228"/>
    <mergeCell ref="I227:I228"/>
    <mergeCell ref="Q219:Q221"/>
    <mergeCell ref="R219:R221"/>
    <mergeCell ref="S219:S221"/>
    <mergeCell ref="T219:T221"/>
    <mergeCell ref="U219:U221"/>
    <mergeCell ref="V219:V221"/>
    <mergeCell ref="K219:K221"/>
    <mergeCell ref="L219:L221"/>
    <mergeCell ref="M219:M221"/>
    <mergeCell ref="N219:N221"/>
    <mergeCell ref="O219:O221"/>
    <mergeCell ref="P219:P221"/>
    <mergeCell ref="L216:L217"/>
    <mergeCell ref="W216:W217"/>
    <mergeCell ref="C219:C221"/>
    <mergeCell ref="D219:D221"/>
    <mergeCell ref="E219:E221"/>
    <mergeCell ref="F219:F221"/>
    <mergeCell ref="G219:G221"/>
    <mergeCell ref="H219:H221"/>
    <mergeCell ref="I219:I221"/>
    <mergeCell ref="J219:J221"/>
    <mergeCell ref="V227:V228"/>
    <mergeCell ref="O224:O225"/>
    <mergeCell ref="P224:P225"/>
    <mergeCell ref="Q224:Q225"/>
    <mergeCell ref="C24:E24"/>
    <mergeCell ref="C216:C217"/>
    <mergeCell ref="D216:D217"/>
    <mergeCell ref="E216:E217"/>
    <mergeCell ref="F216:F217"/>
    <mergeCell ref="G216:G217"/>
    <mergeCell ref="K224:K225"/>
    <mergeCell ref="L224:L225"/>
    <mergeCell ref="V224:V225"/>
    <mergeCell ref="S224:S225"/>
    <mergeCell ref="T224:T225"/>
    <mergeCell ref="U224:U225"/>
    <mergeCell ref="D224:D225"/>
    <mergeCell ref="E224:E225"/>
    <mergeCell ref="H216:H217"/>
    <mergeCell ref="I216:I217"/>
    <mergeCell ref="J216:J217"/>
    <mergeCell ref="G224:G225"/>
    <mergeCell ref="A2:W2"/>
    <mergeCell ref="A3:W3"/>
    <mergeCell ref="A4:W4"/>
    <mergeCell ref="S5:W5"/>
    <mergeCell ref="C6:E6"/>
    <mergeCell ref="A6:A7"/>
    <mergeCell ref="C7:E7"/>
    <mergeCell ref="G6:W6"/>
    <mergeCell ref="M224:M225"/>
    <mergeCell ref="N224:N225"/>
    <mergeCell ref="W224:W225"/>
    <mergeCell ref="K216:K217"/>
    <mergeCell ref="F224:F225"/>
    <mergeCell ref="H224:H225"/>
    <mergeCell ref="I224:I225"/>
    <mergeCell ref="C224:C225"/>
  </mergeCells>
  <printOptions/>
  <pageMargins left="0.4724409448818898" right="0.31496062992125984" top="0.5905511811023623" bottom="0.5511811023622047" header="0.4330708661417323" footer="0.5118110236220472"/>
  <pageSetup firstPageNumber="31" useFirstPageNumber="1" horizontalDpi="300" verticalDpi="300" orientation="landscape" paperSize="9" scale="38" r:id="rId2"/>
  <headerFooter alignWithMargins="0">
    <oddHeader>&amp;R76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VECPR</dc:creator>
  <cp:keywords/>
  <dc:description/>
  <cp:lastModifiedBy>lenovo</cp:lastModifiedBy>
  <cp:lastPrinted>2019-02-28T02:45:16Z</cp:lastPrinted>
  <dcterms:created xsi:type="dcterms:W3CDTF">2014-09-01T01:14:13Z</dcterms:created>
  <dcterms:modified xsi:type="dcterms:W3CDTF">2019-06-04T01:19:17Z</dcterms:modified>
  <cp:category/>
  <cp:version/>
  <cp:contentType/>
  <cp:contentStatus/>
</cp:coreProperties>
</file>